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XILIAR DE LIMPEZA" sheetId="1" r:id="rId1"/>
    <sheet name="RESUMO FINAL" sheetId="2" r:id="rId2"/>
    <sheet name="Fundamentos Legais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12"/>
            <color indexed="8"/>
            <rFont val="Arial"/>
            <family val="2"/>
          </rPr>
          <t>DEVE SER PREENCHIDO APENAS ESSE CAMPO, CONFORME INDICE COMPROVADO PELA EMPRESA;</t>
        </r>
      </text>
    </comment>
    <comment ref="C21" authorId="0">
      <text>
        <r>
          <rPr>
            <b/>
            <sz val="12"/>
            <color indexed="8"/>
            <rFont val="Arial"/>
            <family val="2"/>
          </rPr>
          <t>DEVE SER PREENCHIDO APENAS ESSE CAMPO, CONFORME PREVISÕES DA EMPRESA;</t>
        </r>
      </text>
    </comment>
    <comment ref="C22" authorId="0">
      <text>
        <r>
          <rPr>
            <b/>
            <sz val="12"/>
            <color indexed="8"/>
            <rFont val="Arial"/>
            <family val="2"/>
          </rPr>
          <t>DEVE SER PREENCHIDO APENAS ESSE CAMPO, CONFORME PREVISÕES DA EMPRESA;</t>
        </r>
      </text>
    </comment>
  </commentList>
</comments>
</file>

<file path=xl/sharedStrings.xml><?xml version="1.0" encoding="utf-8"?>
<sst xmlns="http://schemas.openxmlformats.org/spreadsheetml/2006/main" count="374" uniqueCount="214">
  <si>
    <t>CÂMARA MUNICIPAL DE PELOTAS</t>
  </si>
  <si>
    <t>PLANILHA DE CUSTOS E FORMAÇÃO DE PREÇOS</t>
  </si>
  <si>
    <t>EMPRESA ENQUADRADA NO LUCRO:</t>
  </si>
  <si>
    <t xml:space="preserve"> PRESUMIDO</t>
  </si>
  <si>
    <t xml:space="preserve"> REAL</t>
  </si>
  <si>
    <t xml:space="preserve"> </t>
  </si>
  <si>
    <t>I - INFORMAÇÕES DA PRESTAÇÃO E SERVIÇOS:</t>
  </si>
  <si>
    <t>NUMERO</t>
  </si>
  <si>
    <t xml:space="preserve"> POR EXTENSO</t>
  </si>
  <si>
    <t>A - Do Serviço:</t>
  </si>
  <si>
    <t>01 - JORNADA DIÁRIA</t>
  </si>
  <si>
    <t>SEIS HORAS</t>
  </si>
  <si>
    <t>02 - ESCALA DE SERVIÇO</t>
  </si>
  <si>
    <t>-</t>
  </si>
  <si>
    <t>SEG-SEX: Expediente da Casa Legislativa</t>
  </si>
  <si>
    <t>03 - TOTAL DE HORAS MENSAIS</t>
  </si>
  <si>
    <t>CENTO E CINQUENTA</t>
  </si>
  <si>
    <t>04 - QUANTIDADE DE FUNCIONÁRIOS NECESSÁRIOS</t>
  </si>
  <si>
    <t>TRÊS</t>
  </si>
  <si>
    <t>05 - QUANTIDADE DE POSTOS LICITADOS</t>
  </si>
  <si>
    <t>B - Salário Normativo e Dados Complementares:</t>
  </si>
  <si>
    <t>01 - SALÁRIO NORMATIVO DA CATEGORIA CFE CCT 220H</t>
  </si>
  <si>
    <t>02 - CATEGORIA PROFISSIONAL/ FUNÇÃO</t>
  </si>
  <si>
    <t>AUXILIAR DE LIMPEZA - C.B.O: 5143</t>
  </si>
  <si>
    <t>03 - SINDICATO PROFISSIONAL COMPETENTE</t>
  </si>
  <si>
    <t>SINDILIMP/SINDASSEIO</t>
  </si>
  <si>
    <t>04 - DATA BASE DA CATEGORIA</t>
  </si>
  <si>
    <t>05 - N°. DISSIDIO DA CATEGORIA VIGENTE</t>
  </si>
  <si>
    <t>19964.100936/2021-11</t>
  </si>
  <si>
    <t>II - REMUNEAÇÃO E ENCARGOS:</t>
  </si>
  <si>
    <t>Vlr / % / Hs</t>
  </si>
  <si>
    <t>POR POSTO</t>
  </si>
  <si>
    <t xml:space="preserve">A - REMUNERAÇÃO  </t>
  </si>
  <si>
    <t>01 - Salário Base cfe Categoria</t>
  </si>
  <si>
    <t>02 - Adicional Insalubridade - CCT 2018 VIGENTE</t>
  </si>
  <si>
    <t>03 - Adicional Periculosidade</t>
  </si>
  <si>
    <t>04 - Adicional Noturno/Hora reduzida (20%) + Reflexos DSR</t>
  </si>
  <si>
    <t>05 - Adicional de Horas Extras + Reflexos DSR (50%)</t>
  </si>
  <si>
    <t>06 - Adicional de Horas Extras + Reflexos DSR D/S/FR (100%)</t>
  </si>
  <si>
    <t>07 - Repouso Intervalar Intrajornada + Reflexos DSR (50%)</t>
  </si>
  <si>
    <t xml:space="preserve">TOTAL DA REMUNERAÇÃO (A) = </t>
  </si>
  <si>
    <t xml:space="preserve">B - ENCARGOS SOCIAIS BÁSICOS </t>
  </si>
  <si>
    <t xml:space="preserve"> *Incidentes sobre  Remuneração </t>
  </si>
  <si>
    <t>01 - PREVIDÊNCIA SOCIAL PATRONAL</t>
  </si>
  <si>
    <t>02 - SESC</t>
  </si>
  <si>
    <t>03 - SENAC</t>
  </si>
  <si>
    <t>04 - INCRA</t>
  </si>
  <si>
    <t>05 - SALÁRIO EDUCAÇÃO</t>
  </si>
  <si>
    <t>06 - FGTS</t>
  </si>
  <si>
    <t>07 - Seguro Acidente do trabalho/SAT/INSS</t>
  </si>
  <si>
    <t>08 - SEBRAE</t>
  </si>
  <si>
    <t>VALOR DOS ENCARGOS SOCIAIS:</t>
  </si>
  <si>
    <t>C - DEMAIS ENCARGOS TRABALHISTAS</t>
  </si>
  <si>
    <t>Grupo "C.1"</t>
  </si>
  <si>
    <t>01 - 13º Salário</t>
  </si>
  <si>
    <t>02 - Férias (1/12)</t>
  </si>
  <si>
    <t>03 – Abono de férias/Terço constitucional (1/3)</t>
  </si>
  <si>
    <t>04 - Auxílio Doença/Enfermidade</t>
  </si>
  <si>
    <t>05 - Licença paternidade/maternidade</t>
  </si>
  <si>
    <t>06 -Ausências/Faltas legais</t>
  </si>
  <si>
    <t>07 - Acidente de trabalho</t>
  </si>
  <si>
    <t>TOTAL DO GRUPO C.1 =</t>
  </si>
  <si>
    <t>Grupo "C.2"</t>
  </si>
  <si>
    <t>01 - Aviso Prévio Indenizado/Trabalhado</t>
  </si>
  <si>
    <t>02 - Indenização Adicional</t>
  </si>
  <si>
    <t>03 - Indenização FGTS 40% (Rescisão sem justa causa)</t>
  </si>
  <si>
    <t>04 - Indenização FGTS 10% (Rescisão sem justa causa)</t>
  </si>
  <si>
    <t xml:space="preserve">TOTAL DO GRUPO C.2 = </t>
  </si>
  <si>
    <t>Grupo "C.3"</t>
  </si>
  <si>
    <t>01 - Incidência dos Encargos do Grupo "B" sobre os itens do Grupo "C.1".</t>
  </si>
  <si>
    <t>02 – Incidência do FGTS exclusivamente sobre o aviso prévio indenizado</t>
  </si>
  <si>
    <t>03 – Incid FGTS s/ afast superior a 30 dias p/ acidente de trab/auxil doença.</t>
  </si>
  <si>
    <t xml:space="preserve">TOTAL DO GRUPO C.3 = </t>
  </si>
  <si>
    <t>VALOR DOS ENCARGOS TRABALHISTAS: (C.1+C.2+C.3) =</t>
  </si>
  <si>
    <t>VALOR DA REMUNERAÇÃO MAIS ENCARGOS: ( A + B + C ) =</t>
  </si>
  <si>
    <t>III - GASTOS EXTRAS:</t>
  </si>
  <si>
    <t>01 - vale-transporte (21 vales /mês) - (253 Dias )</t>
  </si>
  <si>
    <t>02 - (-)Desconto Vale Transporte</t>
  </si>
  <si>
    <t>03 - auxílio alimentação (Média 21 dias)</t>
  </si>
  <si>
    <t>04 - (-)Desconto auxílio Alimentação</t>
  </si>
  <si>
    <t>TOTAL DOS GASTOS EXTRAS</t>
  </si>
  <si>
    <t>IV - INSUMOS PREVISTOS EM CCT/DISSÍDIOS: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</si>
  <si>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</si>
  <si>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</si>
  <si>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</si>
  <si>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</si>
  <si>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05 - Benefício Familiar  - CFE CCT 2018 VIGENTE</t>
  </si>
  <si>
    <t>TOTAL DOS INSUMOS</t>
  </si>
  <si>
    <t>V - LUCROS E DESPESAS ADMINISTRATIVAS</t>
  </si>
  <si>
    <t>%</t>
  </si>
  <si>
    <t>01 - Despesas administrativas/operacionais - Mínimo Exigido</t>
  </si>
  <si>
    <t>02 - Lucro mínimo estimado - Mínimo exigido</t>
  </si>
  <si>
    <t>VALOR DOS LUCROS E DESPESAS ADMINISTRATIVAS</t>
  </si>
  <si>
    <t>VI - IMPOSTOS E TAXAS</t>
  </si>
  <si>
    <t>01 - PIS</t>
  </si>
  <si>
    <t>02 - COFINS</t>
  </si>
  <si>
    <t>05 - ISS</t>
  </si>
  <si>
    <t>TOTAL DOS IMPOSTOS E TAXAS</t>
  </si>
  <si>
    <t>VII - QUADRO RESUMO COM O TOTAL DE GASTOS</t>
  </si>
  <si>
    <t>01 - REMUNERAÇÃO E ENCARGOS</t>
  </si>
  <si>
    <t>02 - GASTOS EXTRAS</t>
  </si>
  <si>
    <t>03 - INSUMOS</t>
  </si>
  <si>
    <t>04 - LUCROS E DESPESAS ADMINISTRATIVAS</t>
  </si>
  <si>
    <t>05 - IMPOSTOS E TAXAS</t>
  </si>
  <si>
    <t>VII - PREÇO MENSAL DO CONTRATO</t>
  </si>
  <si>
    <t>VIII - PREÇO ANUAL DO CONTRATO</t>
  </si>
  <si>
    <t>NÚMERO DE MESES</t>
  </si>
  <si>
    <t>RESUMO FINAL DA PLANILHA DE CUSTO POR ITEM DA PROPOSTA</t>
  </si>
  <si>
    <t>X</t>
  </si>
  <si>
    <t>A - PLANILHA DE CUSTO E FORMAÇÃO DE PREÇO POR ITEM DA PROPOSTA</t>
  </si>
  <si>
    <t>ITEM</t>
  </si>
  <si>
    <t>DESCRIÇAO</t>
  </si>
  <si>
    <t>POSTOS</t>
  </si>
  <si>
    <t xml:space="preserve">QUT FUNC </t>
  </si>
  <si>
    <t>VL POR POSTO</t>
  </si>
  <si>
    <t>VL. MENSAL TOTAL</t>
  </si>
  <si>
    <t>VL. ANUAL 12 MESES</t>
  </si>
  <si>
    <t>TOTAL DO CUSTO DE FUNCIONÁRIOS</t>
  </si>
  <si>
    <t>B - ENCARGOS SÓCIAIS VARIÁVEIS</t>
  </si>
  <si>
    <t>RAT/Acidente de Trabalho/FAP</t>
  </si>
  <si>
    <t>C - LUCROS E DESPESAS ADMINISTRATIVA</t>
  </si>
  <si>
    <t>Despesas Administrativas/Operacionais</t>
  </si>
  <si>
    <t>Lucro Mínimo Estimado</t>
  </si>
  <si>
    <t>TOTAL GERAL  (A + B + C) =</t>
  </si>
  <si>
    <t>SEG A SEX: DAS 8 ÀS 14 OU SEG A SEX DAS 14 ÀS 18</t>
  </si>
  <si>
    <t>TRINTA  HORAS</t>
  </si>
  <si>
    <t>01 - SALÁRIO NORMATIVO DA CATEGORIA CFE CCT</t>
  </si>
  <si>
    <t>AUXILIAR DE LIMPEZA - CBO: 5143</t>
  </si>
  <si>
    <t>SINDASSEIO / RS</t>
  </si>
  <si>
    <t>RS000163/2021</t>
  </si>
  <si>
    <t>MEMÓRIA DE CALCULO</t>
  </si>
  <si>
    <t>FUNDAMENTO LEGAL</t>
  </si>
  <si>
    <t>( carga horária de hs necessária)</t>
  </si>
  <si>
    <t>Baseado na CCT vigente.</t>
  </si>
  <si>
    <t>02 - Adicional Insalubridade</t>
  </si>
  <si>
    <t>10%, 20% ou 40% * SB</t>
  </si>
  <si>
    <t>Art. 192 CLT; Baseado na CCT vigente.</t>
  </si>
  <si>
    <t>30% *  SB</t>
  </si>
  <si>
    <t>Art. 192 CLT; Portaria MTE n° 1.885/2013</t>
  </si>
  <si>
    <t>04 - Adicional Noturno/Hora reduzida (20%)</t>
  </si>
  <si>
    <t>(( Salário * 0,2)/220)* (Quant. Hs)</t>
  </si>
  <si>
    <t>Art. 73 CLT;</t>
  </si>
  <si>
    <t>(( Salário * 1,5)/220)* (Quant. Hs)</t>
  </si>
  <si>
    <t>Art. 59 § 1° CLT e Súmula 423, pg. 42</t>
  </si>
  <si>
    <t>(( Salário * 2,0)/220)* (Quant. Hs)</t>
  </si>
  <si>
    <t>(( Salário)/220)* (Quant. Hs)</t>
  </si>
  <si>
    <t>Art. 59 CLT;</t>
  </si>
  <si>
    <t>20,000% * TOTAL “A”</t>
  </si>
  <si>
    <t>Art. 22, Inciso I, da Lei 8.212/91.</t>
  </si>
  <si>
    <t>1,500% * TOTAL “A”</t>
  </si>
  <si>
    <t>Art. 30, Lei nº 8.036/90.</t>
  </si>
  <si>
    <t>1,000% * TOTAL “A”</t>
  </si>
  <si>
    <t>Decreto 2.318/86.</t>
  </si>
  <si>
    <t>2,000% * TOTAL “A”</t>
  </si>
  <si>
    <t>Lei nº 7.787/89 e DL nº 1.146/70</t>
  </si>
  <si>
    <t>2,500% * TOTAL “A”</t>
  </si>
  <si>
    <t>Art. 3º, Inciso I, Decreto nº 87.043/82.</t>
  </si>
  <si>
    <t>8,000% * TOTAL “A”</t>
  </si>
  <si>
    <t>Art. 15, Lei nº 8.036/90 e  Art. 7º , III, CF.</t>
  </si>
  <si>
    <t>( 1,00 A 3,00%) * TOTAL “A”</t>
  </si>
  <si>
    <t xml:space="preserve">Decreto 6.957/2009 - (cod.8211-3/00) </t>
  </si>
  <si>
    <t>0,600% * TOTAL “A”</t>
  </si>
  <si>
    <t>Art. 8º, Lei nº 8.029/90 e Lei nº 8.154/90.</t>
  </si>
  <si>
    <t>((1/12) * 100)</t>
  </si>
  <si>
    <t>Art. 7º, VIII, CF/88</t>
  </si>
  <si>
    <t>Art. 7º, XVII, CF/88</t>
  </si>
  <si>
    <t>(((1*1/3)/12) * 100)</t>
  </si>
  <si>
    <t>(((5/30)/12) * 100)</t>
  </si>
  <si>
    <t>Art. 59 a 64 da Lei nº 8.213/91.</t>
  </si>
  <si>
    <t>(0,1111*0,02*0,333) * 100</t>
  </si>
  <si>
    <t>Impacto do item Férias sobre a Licença Maternidade</t>
  </si>
  <si>
    <t>((1/30)/12) * 100</t>
  </si>
  <si>
    <t>Art. 473 da CLT.</t>
  </si>
  <si>
    <t>(((15/30)/12)*0,01) * 100</t>
  </si>
  <si>
    <t>Art. 19 a 23 da Lei nº 8.213/91.</t>
  </si>
  <si>
    <t>((1,0*(1/12*0,05)) * 100)</t>
  </si>
  <si>
    <r>
      <rPr>
        <sz val="10"/>
        <rFont val="Verdana"/>
        <family val="2"/>
      </rPr>
      <t xml:space="preserve">Art. 7º, XXI, CF/88, 477,487 e 491 CLT
</t>
    </r>
    <r>
      <rPr>
        <sz val="10"/>
        <rFont val="Verdana"/>
        <family val="2"/>
      </rPr>
      <t xml:space="preserve">   </t>
    </r>
    <r>
      <rPr>
        <b/>
        <sz val="10"/>
        <color indexed="8"/>
        <rFont val="Verdana"/>
        <family val="2"/>
      </rPr>
      <t>* (Res. CNJ 98/2009) *Port. 07/2001 e IN 02/2008 MOL</t>
    </r>
  </si>
  <si>
    <r>
      <rPr>
        <sz val="10"/>
        <rFont val="Verdana"/>
        <family val="2"/>
      </rPr>
      <t xml:space="preserve">Art. 9º da Lei 7.238/84.
</t>
    </r>
    <r>
      <rPr>
        <sz val="10"/>
        <rFont val="Verdana"/>
        <family val="2"/>
      </rPr>
      <t xml:space="preserve">   </t>
    </r>
    <r>
      <rPr>
        <b/>
        <sz val="10"/>
        <color indexed="8"/>
        <rFont val="Verdana"/>
        <family val="2"/>
      </rPr>
      <t>* (Res. CNJ 98/2009) *Port. 07/2001 e IN 02/2008 MOL</t>
    </r>
  </si>
  <si>
    <t>(1,0*0,4*0,08 * 100)</t>
  </si>
  <si>
    <t>Leis nºs 8.036/90 e 9.491/97.</t>
  </si>
  <si>
    <t>(1,0*0,10*0,08 * 100)</t>
  </si>
  <si>
    <t>Lei complementar nº 110/01.</t>
  </si>
  <si>
    <t>(%TOTAL III - A X %TOTAL III - B)/100</t>
  </si>
  <si>
    <t>Súmula nº 305 do TST.</t>
  </si>
  <si>
    <t>(%A.02 * %C.01)</t>
  </si>
  <si>
    <t>(%A.02 * %B.05)</t>
  </si>
  <si>
    <t>01 - vale-transporte (XX vales /mês)</t>
  </si>
  <si>
    <t>"2,60 *  2 * XX dias"</t>
  </si>
  <si>
    <t>Baseado no preço médio praticado em  trajeto de ida e volta para os dias efetivamente trabalhados.</t>
  </si>
  <si>
    <t>(- 0,06 * Salário)</t>
  </si>
  <si>
    <t>Art. 4, § único, lei 7.418/1985</t>
  </si>
  <si>
    <t>03 - auxílio alimentação (Média XX dias)</t>
  </si>
  <si>
    <t>XX * VLR Fonercido</t>
  </si>
  <si>
    <t>Baseado na CCT vigente qd houver</t>
  </si>
  <si>
    <t>20% * VLR Fornecido</t>
  </si>
  <si>
    <t>PREVISIONAR EM DESPESAS ADMINISTRATIVAS</t>
  </si>
  <si>
    <t>05 - Benefício Familiar</t>
  </si>
  <si>
    <t>Incide sobre (TOTAL GRUPO II + TOTAL GRUPO III - B + GRUPO IV)</t>
  </si>
  <si>
    <t>Anexo III, IN nº 2/2008 e Portaria Normativa nº 7/2011</t>
  </si>
  <si>
    <t>0,65 ou 1,65</t>
  </si>
  <si>
    <t>Incide sobre (GRUPOS II +III+IV+V)</t>
  </si>
  <si>
    <t>Art. 1º da Lei 10.637/2002</t>
  </si>
  <si>
    <t>3,00 ou 7,60</t>
  </si>
  <si>
    <t>Art.2º da Lei 10.833/2003</t>
  </si>
  <si>
    <t xml:space="preserve">Art. 8º, Lei 137/04, Anexo I Lei 353/13 </t>
  </si>
  <si>
    <t>Soma do Grupo II</t>
  </si>
  <si>
    <t>Soma do Grupo III</t>
  </si>
  <si>
    <t>Soma do Grupo IV</t>
  </si>
  <si>
    <t>Soma do Grupo V</t>
  </si>
  <si>
    <t>Soma do Grupo VI</t>
  </si>
  <si>
    <t>Total da soma (GRUPOS II +III+IV+V+VI)</t>
  </si>
  <si>
    <t>Total da soma (GRUPOS II +III+IV+V+VI) * n° contratados</t>
  </si>
  <si>
    <t>Total da soma (GRUPOS II +III+IV+V+VI) * 12</t>
  </si>
  <si>
    <t>Total da soma (GRUPOS II +III+IV+V+VI) * n° contratados * 12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</si>
</sst>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&quot;R$ &quot;* #,##0.00_);_(&quot;R$ &quot;* \(#,##0.00\);_(&quot;R$ &quot;* \-??_);_(@_)"/>
    <numFmt numFmtId="166" formatCode="#"/>
    <numFmt numFmtId="167" formatCode="&quot;R$ &quot;#,##0.00"/>
    <numFmt numFmtId="168" formatCode="0%"/>
    <numFmt numFmtId="169" formatCode="DD/MM/YYYY"/>
    <numFmt numFmtId="170" formatCode="0.00"/>
    <numFmt numFmtId="171" formatCode="0.00%"/>
    <numFmt numFmtId="172" formatCode="_-* #,##0.00_-;\-* #,##0.00_-;_-* \-??_-;_-@_-"/>
    <numFmt numFmtId="173" formatCode="_(* #,##0.00_);_(* \(#,##0.00\);_(* \-??_);_(@_)"/>
    <numFmt numFmtId="174" formatCode="&quot;R$ &quot;#,##0.00;[RED]&quot;-R$ &quot;#,##0.00"/>
    <numFmt numFmtId="175" formatCode="[$R$-416]\ #,##0.00;[RED]\-[$R$-416]\ #,##0.00"/>
    <numFmt numFmtId="176" formatCode="General"/>
    <numFmt numFmtId="177" formatCode="#,##0"/>
    <numFmt numFmtId="178" formatCode="0.0000"/>
    <numFmt numFmtId="179" formatCode="DD/MM/YY;@"/>
  </numFmts>
  <fonts count="32">
    <font>
      <sz val="10"/>
      <name val="Arial"/>
      <family val="2"/>
    </font>
    <font>
      <sz val="10"/>
      <name val="Courier New"/>
      <family val="3"/>
    </font>
    <font>
      <b/>
      <sz val="26"/>
      <name val="Courier New"/>
      <family val="3"/>
    </font>
    <font>
      <b/>
      <sz val="10"/>
      <name val="Verdana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Vedana"/>
      <family val="0"/>
    </font>
    <font>
      <b/>
      <sz val="11"/>
      <name val="Vedana"/>
      <family val="0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Courier New"/>
      <family val="3"/>
    </font>
    <font>
      <b/>
      <u val="single"/>
      <sz val="10"/>
      <name val="Verdana"/>
      <family val="2"/>
    </font>
    <font>
      <b/>
      <sz val="10"/>
      <name val="Courier New"/>
      <family val="3"/>
    </font>
    <font>
      <sz val="9"/>
      <name val="Verdana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.5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3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17" applyFont="1" applyFill="1" applyBorder="1" applyAlignment="1" applyProtection="1">
      <alignment/>
      <protection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/>
    </xf>
    <xf numFmtId="166" fontId="7" fillId="0" borderId="2" xfId="0" applyNumberFormat="1" applyFont="1" applyFill="1" applyBorder="1" applyAlignment="1" applyProtection="1">
      <alignment horizontal="center"/>
      <protection/>
    </xf>
    <xf numFmtId="164" fontId="8" fillId="0" borderId="3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6" fontId="7" fillId="0" borderId="4" xfId="0" applyNumberFormat="1" applyFont="1" applyFill="1" applyBorder="1" applyAlignment="1" applyProtection="1">
      <alignment horizontal="center"/>
      <protection/>
    </xf>
    <xf numFmtId="164" fontId="8" fillId="0" borderId="5" xfId="0" applyFont="1" applyBorder="1" applyAlignment="1">
      <alignment horizontal="left"/>
    </xf>
    <xf numFmtId="165" fontId="9" fillId="0" borderId="0" xfId="17" applyFont="1" applyFill="1" applyBorder="1" applyAlignment="1" applyProtection="1">
      <alignment/>
      <protection/>
    </xf>
    <xf numFmtId="164" fontId="10" fillId="0" borderId="0" xfId="0" applyFont="1" applyBorder="1" applyAlignment="1">
      <alignment horizontal="left"/>
    </xf>
    <xf numFmtId="164" fontId="3" fillId="2" borderId="6" xfId="0" applyFont="1" applyFill="1" applyBorder="1" applyAlignment="1">
      <alignment horizontal="left"/>
    </xf>
    <xf numFmtId="164" fontId="3" fillId="2" borderId="6" xfId="0" applyFont="1" applyFill="1" applyBorder="1" applyAlignment="1">
      <alignment horizontal="center"/>
    </xf>
    <xf numFmtId="164" fontId="3" fillId="3" borderId="7" xfId="0" applyFont="1" applyFill="1" applyBorder="1" applyAlignment="1">
      <alignment horizontal="left"/>
    </xf>
    <xf numFmtId="164" fontId="9" fillId="3" borderId="6" xfId="0" applyFont="1" applyFill="1" applyBorder="1" applyAlignment="1">
      <alignment horizontal="center"/>
    </xf>
    <xf numFmtId="165" fontId="9" fillId="3" borderId="6" xfId="17" applyFont="1" applyFill="1" applyBorder="1" applyAlignment="1" applyProtection="1">
      <alignment horizontal="center"/>
      <protection/>
    </xf>
    <xf numFmtId="164" fontId="1" fillId="3" borderId="0" xfId="0" applyFont="1" applyFill="1" applyAlignment="1">
      <alignment/>
    </xf>
    <xf numFmtId="164" fontId="9" fillId="0" borderId="7" xfId="0" applyFont="1" applyBorder="1" applyAlignment="1">
      <alignment horizontal="left"/>
    </xf>
    <xf numFmtId="164" fontId="6" fillId="3" borderId="6" xfId="0" applyFont="1" applyFill="1" applyBorder="1" applyAlignment="1">
      <alignment horizontal="center"/>
    </xf>
    <xf numFmtId="165" fontId="3" fillId="3" borderId="6" xfId="17" applyFont="1" applyFill="1" applyBorder="1" applyAlignment="1" applyProtection="1">
      <alignment horizontal="center"/>
      <protection/>
    </xf>
    <xf numFmtId="164" fontId="9" fillId="0" borderId="7" xfId="0" applyFont="1" applyBorder="1" applyAlignment="1">
      <alignment horizontal="left" vertical="center"/>
    </xf>
    <xf numFmtId="164" fontId="6" fillId="3" borderId="6" xfId="0" applyFont="1" applyFill="1" applyBorder="1" applyAlignment="1">
      <alignment horizontal="center" vertical="center"/>
    </xf>
    <xf numFmtId="165" fontId="3" fillId="3" borderId="6" xfId="17" applyFont="1" applyFill="1" applyBorder="1" applyAlignment="1" applyProtection="1">
      <alignment horizontal="center" vertical="center" wrapText="1"/>
      <protection/>
    </xf>
    <xf numFmtId="164" fontId="6" fillId="0" borderId="7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3" fillId="3" borderId="6" xfId="0" applyFont="1" applyFill="1" applyBorder="1" applyAlignment="1">
      <alignment horizontal="left"/>
    </xf>
    <xf numFmtId="164" fontId="9" fillId="3" borderId="9" xfId="0" applyFont="1" applyFill="1" applyBorder="1" applyAlignment="1">
      <alignment horizontal="center"/>
    </xf>
    <xf numFmtId="165" fontId="9" fillId="3" borderId="10" xfId="17" applyFont="1" applyFill="1" applyBorder="1" applyAlignment="1" applyProtection="1">
      <alignment/>
      <protection/>
    </xf>
    <xf numFmtId="165" fontId="9" fillId="3" borderId="9" xfId="17" applyFont="1" applyFill="1" applyBorder="1" applyAlignment="1" applyProtection="1">
      <alignment/>
      <protection/>
    </xf>
    <xf numFmtId="164" fontId="9" fillId="0" borderId="6" xfId="0" applyFont="1" applyBorder="1" applyAlignment="1">
      <alignment/>
    </xf>
    <xf numFmtId="165" fontId="11" fillId="0" borderId="9" xfId="17" applyFont="1" applyFill="1" applyBorder="1" applyAlignment="1" applyProtection="1">
      <alignment horizontal="center"/>
      <protection/>
    </xf>
    <xf numFmtId="167" fontId="10" fillId="3" borderId="6" xfId="17" applyNumberFormat="1" applyFont="1" applyFill="1" applyBorder="1" applyAlignment="1" applyProtection="1">
      <alignment horizontal="center"/>
      <protection/>
    </xf>
    <xf numFmtId="164" fontId="12" fillId="0" borderId="0" xfId="0" applyFont="1" applyAlignment="1">
      <alignment/>
    </xf>
    <xf numFmtId="168" fontId="10" fillId="0" borderId="11" xfId="19" applyFont="1" applyFill="1" applyBorder="1" applyAlignment="1" applyProtection="1">
      <alignment horizontal="center"/>
      <protection/>
    </xf>
    <xf numFmtId="165" fontId="10" fillId="3" borderId="6" xfId="17" applyFont="1" applyFill="1" applyBorder="1" applyAlignment="1" applyProtection="1">
      <alignment horizontal="center"/>
      <protection/>
    </xf>
    <xf numFmtId="168" fontId="3" fillId="0" borderId="11" xfId="19" applyFont="1" applyFill="1" applyBorder="1" applyAlignment="1" applyProtection="1">
      <alignment horizontal="center"/>
      <protection/>
    </xf>
    <xf numFmtId="169" fontId="9" fillId="3" borderId="6" xfId="17" applyNumberFormat="1" applyFont="1" applyFill="1" applyBorder="1" applyAlignment="1" applyProtection="1">
      <alignment horizontal="center"/>
      <protection/>
    </xf>
    <xf numFmtId="164" fontId="3" fillId="0" borderId="11" xfId="19" applyNumberFormat="1" applyFont="1" applyFill="1" applyBorder="1" applyAlignment="1" applyProtection="1">
      <alignment horizontal="center"/>
      <protection/>
    </xf>
    <xf numFmtId="164" fontId="9" fillId="3" borderId="6" xfId="17" applyNumberFormat="1" applyFont="1" applyFill="1" applyBorder="1" applyAlignment="1" applyProtection="1">
      <alignment horizontal="center"/>
      <protection/>
    </xf>
    <xf numFmtId="168" fontId="3" fillId="0" borderId="7" xfId="19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>
      <alignment/>
    </xf>
    <xf numFmtId="168" fontId="3" fillId="2" borderId="7" xfId="19" applyFont="1" applyFill="1" applyBorder="1" applyAlignment="1" applyProtection="1">
      <alignment horizontal="center"/>
      <protection/>
    </xf>
    <xf numFmtId="165" fontId="13" fillId="2" borderId="7" xfId="17" applyFont="1" applyFill="1" applyBorder="1" applyAlignment="1" applyProtection="1">
      <alignment horizontal="center"/>
      <protection/>
    </xf>
    <xf numFmtId="164" fontId="3" fillId="0" borderId="6" xfId="0" applyFont="1" applyBorder="1" applyAlignment="1">
      <alignment horizontal="left"/>
    </xf>
    <xf numFmtId="168" fontId="9" fillId="0" borderId="6" xfId="19" applyFont="1" applyFill="1" applyBorder="1" applyAlignment="1" applyProtection="1">
      <alignment horizontal="center"/>
      <protection/>
    </xf>
    <xf numFmtId="165" fontId="9" fillId="0" borderId="6" xfId="17" applyFont="1" applyFill="1" applyBorder="1" applyAlignment="1" applyProtection="1">
      <alignment/>
      <protection/>
    </xf>
    <xf numFmtId="164" fontId="9" fillId="0" borderId="6" xfId="0" applyFont="1" applyBorder="1" applyAlignment="1">
      <alignment horizontal="left"/>
    </xf>
    <xf numFmtId="170" fontId="9" fillId="0" borderId="6" xfId="19" applyNumberFormat="1" applyFont="1" applyFill="1" applyBorder="1" applyAlignment="1" applyProtection="1">
      <alignment horizontal="center"/>
      <protection/>
    </xf>
    <xf numFmtId="164" fontId="9" fillId="0" borderId="8" xfId="0" applyFont="1" applyBorder="1" applyAlignment="1">
      <alignment horizontal="left"/>
    </xf>
    <xf numFmtId="164" fontId="3" fillId="0" borderId="8" xfId="0" applyFont="1" applyBorder="1" applyAlignment="1">
      <alignment/>
    </xf>
    <xf numFmtId="171" fontId="3" fillId="0" borderId="8" xfId="19" applyNumberFormat="1" applyFont="1" applyFill="1" applyBorder="1" applyAlignment="1" applyProtection="1">
      <alignment horizontal="center"/>
      <protection/>
    </xf>
    <xf numFmtId="165" fontId="3" fillId="0" borderId="8" xfId="17" applyFont="1" applyFill="1" applyBorder="1" applyAlignment="1" applyProtection="1">
      <alignment/>
      <protection/>
    </xf>
    <xf numFmtId="165" fontId="3" fillId="0" borderId="6" xfId="17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3" fillId="0" borderId="6" xfId="0" applyFont="1" applyBorder="1" applyAlignment="1">
      <alignment/>
    </xf>
    <xf numFmtId="171" fontId="9" fillId="0" borderId="6" xfId="19" applyNumberFormat="1" applyFont="1" applyFill="1" applyBorder="1" applyAlignment="1" applyProtection="1">
      <alignment horizontal="center"/>
      <protection/>
    </xf>
    <xf numFmtId="165" fontId="9" fillId="3" borderId="6" xfId="17" applyFont="1" applyFill="1" applyBorder="1" applyAlignment="1" applyProtection="1">
      <alignment/>
      <protection/>
    </xf>
    <xf numFmtId="165" fontId="9" fillId="0" borderId="6" xfId="17" applyFont="1" applyFill="1" applyBorder="1" applyAlignment="1" applyProtection="1">
      <alignment horizontal="right"/>
      <protection/>
    </xf>
    <xf numFmtId="164" fontId="9" fillId="0" borderId="8" xfId="0" applyFont="1" applyBorder="1" applyAlignment="1">
      <alignment/>
    </xf>
    <xf numFmtId="171" fontId="9" fillId="0" borderId="8" xfId="19" applyNumberFormat="1" applyFont="1" applyFill="1" applyBorder="1" applyAlignment="1" applyProtection="1">
      <alignment horizontal="center"/>
      <protection/>
    </xf>
    <xf numFmtId="171" fontId="3" fillId="0" borderId="6" xfId="19" applyNumberFormat="1" applyFont="1" applyFill="1" applyBorder="1" applyAlignment="1" applyProtection="1">
      <alignment horizontal="center"/>
      <protection/>
    </xf>
    <xf numFmtId="165" fontId="3" fillId="0" borderId="6" xfId="17" applyFont="1" applyFill="1" applyBorder="1" applyAlignment="1" applyProtection="1">
      <alignment horizontal="right"/>
      <protection/>
    </xf>
    <xf numFmtId="164" fontId="9" fillId="0" borderId="7" xfId="0" applyFont="1" applyBorder="1" applyAlignment="1">
      <alignment/>
    </xf>
    <xf numFmtId="171" fontId="9" fillId="0" borderId="7" xfId="19" applyNumberFormat="1" applyFont="1" applyFill="1" applyBorder="1" applyAlignment="1" applyProtection="1">
      <alignment horizontal="center"/>
      <protection/>
    </xf>
    <xf numFmtId="165" fontId="9" fillId="0" borderId="7" xfId="17" applyFont="1" applyFill="1" applyBorder="1" applyAlignment="1" applyProtection="1">
      <alignment horizontal="right"/>
      <protection/>
    </xf>
    <xf numFmtId="164" fontId="9" fillId="0" borderId="6" xfId="0" applyFont="1" applyBorder="1" applyAlignment="1">
      <alignment horizontal="left" vertical="center"/>
    </xf>
    <xf numFmtId="171" fontId="9" fillId="0" borderId="6" xfId="19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Alignment="1">
      <alignment/>
    </xf>
    <xf numFmtId="165" fontId="9" fillId="0" borderId="8" xfId="17" applyFont="1" applyFill="1" applyBorder="1" applyAlignment="1" applyProtection="1">
      <alignment/>
      <protection/>
    </xf>
    <xf numFmtId="164" fontId="15" fillId="0" borderId="6" xfId="0" applyFont="1" applyBorder="1" applyAlignment="1">
      <alignment vertical="top" wrapText="1"/>
    </xf>
    <xf numFmtId="165" fontId="9" fillId="0" borderId="7" xfId="17" applyFont="1" applyFill="1" applyBorder="1" applyAlignment="1" applyProtection="1">
      <alignment horizontal="right" vertical="center"/>
      <protection/>
    </xf>
    <xf numFmtId="164" fontId="3" fillId="0" borderId="6" xfId="0" applyFont="1" applyBorder="1" applyAlignment="1">
      <alignment vertical="top" wrapText="1"/>
    </xf>
    <xf numFmtId="171" fontId="3" fillId="0" borderId="6" xfId="19" applyNumberFormat="1" applyFont="1" applyFill="1" applyBorder="1" applyAlignment="1" applyProtection="1">
      <alignment horizontal="center" vertical="top"/>
      <protection/>
    </xf>
    <xf numFmtId="164" fontId="14" fillId="0" borderId="0" xfId="0" applyFont="1" applyAlignment="1">
      <alignment/>
    </xf>
    <xf numFmtId="164" fontId="3" fillId="0" borderId="12" xfId="0" applyFont="1" applyBorder="1" applyAlignment="1">
      <alignment/>
    </xf>
    <xf numFmtId="171" fontId="3" fillId="0" borderId="12" xfId="19" applyNumberFormat="1" applyFont="1" applyFill="1" applyBorder="1" applyAlignment="1" applyProtection="1">
      <alignment horizontal="center"/>
      <protection/>
    </xf>
    <xf numFmtId="165" fontId="9" fillId="0" borderId="12" xfId="17" applyFont="1" applyFill="1" applyBorder="1" applyAlignment="1" applyProtection="1">
      <alignment/>
      <protection/>
    </xf>
    <xf numFmtId="165" fontId="3" fillId="0" borderId="12" xfId="17" applyFont="1" applyFill="1" applyBorder="1" applyAlignment="1" applyProtection="1">
      <alignment/>
      <protection/>
    </xf>
    <xf numFmtId="171" fontId="3" fillId="3" borderId="12" xfId="19" applyNumberFormat="1" applyFont="1" applyFill="1" applyBorder="1" applyAlignment="1" applyProtection="1">
      <alignment horizontal="center"/>
      <protection/>
    </xf>
    <xf numFmtId="165" fontId="3" fillId="3" borderId="12" xfId="17" applyFont="1" applyFill="1" applyBorder="1" applyAlignment="1" applyProtection="1">
      <alignment/>
      <protection/>
    </xf>
    <xf numFmtId="167" fontId="9" fillId="0" borderId="6" xfId="17" applyNumberFormat="1" applyFont="1" applyFill="1" applyBorder="1" applyAlignment="1" applyProtection="1">
      <alignment horizontal="center" vertical="center"/>
      <protection/>
    </xf>
    <xf numFmtId="168" fontId="3" fillId="3" borderId="6" xfId="19" applyFont="1" applyFill="1" applyBorder="1" applyAlignment="1" applyProtection="1">
      <alignment horizontal="center"/>
      <protection/>
    </xf>
    <xf numFmtId="167" fontId="0" fillId="0" borderId="6" xfId="17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horizontal="center" vertical="center"/>
    </xf>
    <xf numFmtId="164" fontId="3" fillId="3" borderId="8" xfId="0" applyFont="1" applyFill="1" applyBorder="1" applyAlignment="1">
      <alignment horizontal="center" wrapText="1"/>
    </xf>
    <xf numFmtId="164" fontId="3" fillId="2" borderId="6" xfId="0" applyFont="1" applyFill="1" applyBorder="1" applyAlignment="1">
      <alignment/>
    </xf>
    <xf numFmtId="170" fontId="9" fillId="0" borderId="7" xfId="19" applyNumberFormat="1" applyFont="1" applyFill="1" applyBorder="1" applyAlignment="1" applyProtection="1">
      <alignment horizontal="center" vertical="center"/>
      <protection/>
    </xf>
    <xf numFmtId="165" fontId="9" fillId="0" borderId="7" xfId="17" applyFont="1" applyFill="1" applyBorder="1" applyAlignment="1" applyProtection="1">
      <alignment vertical="center"/>
      <protection/>
    </xf>
    <xf numFmtId="165" fontId="9" fillId="0" borderId="6" xfId="17" applyFont="1" applyFill="1" applyBorder="1" applyAlignment="1" applyProtection="1">
      <alignment vertical="center"/>
      <protection/>
    </xf>
    <xf numFmtId="170" fontId="9" fillId="0" borderId="8" xfId="19" applyNumberFormat="1" applyFont="1" applyFill="1" applyBorder="1" applyAlignment="1" applyProtection="1">
      <alignment horizontal="center" vertical="center"/>
      <protection/>
    </xf>
    <xf numFmtId="165" fontId="9" fillId="0" borderId="8" xfId="17" applyFont="1" applyFill="1" applyBorder="1" applyAlignment="1" applyProtection="1">
      <alignment vertical="center"/>
      <protection/>
    </xf>
    <xf numFmtId="168" fontId="3" fillId="0" borderId="6" xfId="19" applyFont="1" applyFill="1" applyBorder="1" applyAlignment="1" applyProtection="1">
      <alignment horizontal="center"/>
      <protection/>
    </xf>
    <xf numFmtId="164" fontId="3" fillId="3" borderId="13" xfId="0" applyFont="1" applyFill="1" applyBorder="1" applyAlignment="1">
      <alignment/>
    </xf>
    <xf numFmtId="168" fontId="9" fillId="3" borderId="9" xfId="19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>
      <alignment horizontal="left"/>
    </xf>
    <xf numFmtId="173" fontId="9" fillId="0" borderId="6" xfId="17" applyNumberFormat="1" applyFont="1" applyFill="1" applyBorder="1" applyAlignment="1" applyProtection="1">
      <alignment/>
      <protection/>
    </xf>
    <xf numFmtId="171" fontId="9" fillId="0" borderId="12" xfId="19" applyNumberFormat="1" applyFont="1" applyFill="1" applyBorder="1" applyAlignment="1" applyProtection="1">
      <alignment horizontal="center"/>
      <protection/>
    </xf>
    <xf numFmtId="165" fontId="3" fillId="0" borderId="9" xfId="17" applyFont="1" applyFill="1" applyBorder="1" applyAlignment="1" applyProtection="1">
      <alignment/>
      <protection/>
    </xf>
    <xf numFmtId="164" fontId="3" fillId="0" borderId="8" xfId="0" applyFont="1" applyBorder="1" applyAlignment="1">
      <alignment horizontal="center"/>
    </xf>
    <xf numFmtId="174" fontId="9" fillId="0" borderId="0" xfId="0" applyNumberFormat="1" applyFont="1" applyAlignment="1">
      <alignment/>
    </xf>
    <xf numFmtId="165" fontId="0" fillId="0" borderId="0" xfId="17" applyFill="1" applyBorder="1" applyAlignment="1" applyProtection="1">
      <alignment/>
      <protection/>
    </xf>
    <xf numFmtId="164" fontId="3" fillId="2" borderId="13" xfId="0" applyFont="1" applyFill="1" applyBorder="1" applyAlignment="1">
      <alignment/>
    </xf>
    <xf numFmtId="164" fontId="6" fillId="0" borderId="6" xfId="0" applyFont="1" applyBorder="1" applyAlignment="1">
      <alignment/>
    </xf>
    <xf numFmtId="165" fontId="5" fillId="0" borderId="7" xfId="19" applyNumberFormat="1" applyFont="1" applyFill="1" applyBorder="1" applyAlignment="1" applyProtection="1">
      <alignment horizontal="center"/>
      <protection/>
    </xf>
    <xf numFmtId="165" fontId="5" fillId="0" borderId="7" xfId="19" applyNumberFormat="1" applyFont="1" applyFill="1" applyBorder="1" applyAlignment="1" applyProtection="1">
      <alignment horizontal="right" vertical="center"/>
      <protection/>
    </xf>
    <xf numFmtId="164" fontId="16" fillId="0" borderId="0" xfId="0" applyFont="1" applyAlignment="1">
      <alignment/>
    </xf>
    <xf numFmtId="164" fontId="6" fillId="0" borderId="6" xfId="0" applyFont="1" applyBorder="1" applyAlignment="1">
      <alignment horizontal="left"/>
    </xf>
    <xf numFmtId="171" fontId="5" fillId="0" borderId="6" xfId="19" applyNumberFormat="1" applyFont="1" applyFill="1" applyBorder="1" applyAlignment="1" applyProtection="1">
      <alignment horizontal="center"/>
      <protection/>
    </xf>
    <xf numFmtId="164" fontId="5" fillId="0" borderId="6" xfId="0" applyFont="1" applyBorder="1" applyAlignment="1">
      <alignment horizontal="center"/>
    </xf>
    <xf numFmtId="164" fontId="6" fillId="2" borderId="6" xfId="0" applyFont="1" applyFill="1" applyBorder="1" applyAlignment="1">
      <alignment horizontal="left"/>
    </xf>
    <xf numFmtId="165" fontId="6" fillId="2" borderId="8" xfId="17" applyFont="1" applyFill="1" applyBorder="1" applyAlignment="1" applyProtection="1">
      <alignment/>
      <protection/>
    </xf>
    <xf numFmtId="165" fontId="6" fillId="2" borderId="14" xfId="17" applyFont="1" applyFill="1" applyBorder="1" applyAlignment="1" applyProtection="1">
      <alignment/>
      <protection/>
    </xf>
    <xf numFmtId="164" fontId="17" fillId="0" borderId="0" xfId="0" applyFont="1" applyAlignment="1">
      <alignment/>
    </xf>
    <xf numFmtId="164" fontId="9" fillId="0" borderId="10" xfId="0" applyFont="1" applyBorder="1" applyAlignment="1">
      <alignment/>
    </xf>
    <xf numFmtId="164" fontId="9" fillId="0" borderId="15" xfId="0" applyFont="1" applyBorder="1" applyAlignment="1">
      <alignment/>
    </xf>
    <xf numFmtId="164" fontId="9" fillId="0" borderId="9" xfId="0" applyFont="1" applyBorder="1" applyAlignment="1">
      <alignment/>
    </xf>
    <xf numFmtId="164" fontId="6" fillId="2" borderId="16" xfId="0" applyFont="1" applyFill="1" applyBorder="1" applyAlignment="1">
      <alignment horizontal="left"/>
    </xf>
    <xf numFmtId="171" fontId="9" fillId="2" borderId="17" xfId="19" applyNumberFormat="1" applyFont="1" applyFill="1" applyBorder="1" applyAlignment="1" applyProtection="1">
      <alignment horizontal="center"/>
      <protection/>
    </xf>
    <xf numFmtId="164" fontId="6" fillId="0" borderId="12" xfId="0" applyFont="1" applyBorder="1" applyAlignment="1">
      <alignment horizontal="left" vertical="center"/>
    </xf>
    <xf numFmtId="164" fontId="6" fillId="0" borderId="12" xfId="0" applyFont="1" applyBorder="1" applyAlignment="1">
      <alignment horizontal="center" vertical="center"/>
    </xf>
    <xf numFmtId="165" fontId="10" fillId="0" borderId="12" xfId="17" applyFont="1" applyFill="1" applyBorder="1" applyAlignment="1" applyProtection="1">
      <alignment/>
      <protection/>
    </xf>
    <xf numFmtId="164" fontId="17" fillId="0" borderId="0" xfId="0" applyFont="1" applyAlignment="1">
      <alignment horizontal="center" vertical="center"/>
    </xf>
    <xf numFmtId="164" fontId="18" fillId="2" borderId="1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20" fillId="4" borderId="18" xfId="0" applyFont="1" applyFill="1" applyBorder="1" applyAlignment="1" applyProtection="1">
      <alignment horizontal="center" vertical="center"/>
      <protection locked="0"/>
    </xf>
    <xf numFmtId="164" fontId="19" fillId="0" borderId="19" xfId="0" applyFont="1" applyBorder="1" applyAlignment="1">
      <alignment horizontal="left" vertical="center"/>
    </xf>
    <xf numFmtId="164" fontId="19" fillId="0" borderId="0" xfId="0" applyFont="1" applyFill="1" applyBorder="1" applyAlignment="1">
      <alignment horizontal="center"/>
    </xf>
    <xf numFmtId="164" fontId="20" fillId="4" borderId="20" xfId="0" applyFont="1" applyFill="1" applyBorder="1" applyAlignment="1" applyProtection="1">
      <alignment horizontal="center" vertical="center"/>
      <protection locked="0"/>
    </xf>
    <xf numFmtId="164" fontId="19" fillId="0" borderId="21" xfId="0" applyFont="1" applyBorder="1" applyAlignment="1">
      <alignment horizontal="left" vertical="center"/>
    </xf>
    <xf numFmtId="164" fontId="18" fillId="0" borderId="0" xfId="0" applyFont="1" applyBorder="1" applyAlignment="1">
      <alignment horizontal="center"/>
    </xf>
    <xf numFmtId="164" fontId="18" fillId="2" borderId="22" xfId="0" applyFont="1" applyFill="1" applyBorder="1" applyAlignment="1">
      <alignment horizontal="left"/>
    </xf>
    <xf numFmtId="164" fontId="21" fillId="0" borderId="23" xfId="0" applyFont="1" applyBorder="1" applyAlignment="1">
      <alignment horizontal="center" vertical="center"/>
    </xf>
    <xf numFmtId="164" fontId="21" fillId="0" borderId="6" xfId="0" applyFont="1" applyBorder="1" applyAlignment="1">
      <alignment horizontal="center" vertical="center"/>
    </xf>
    <xf numFmtId="164" fontId="21" fillId="0" borderId="6" xfId="0" applyFont="1" applyBorder="1" applyAlignment="1">
      <alignment horizontal="center" vertical="center" wrapText="1"/>
    </xf>
    <xf numFmtId="175" fontId="21" fillId="0" borderId="6" xfId="0" applyNumberFormat="1" applyFont="1" applyBorder="1" applyAlignment="1">
      <alignment horizontal="center" vertical="center"/>
    </xf>
    <xf numFmtId="175" fontId="21" fillId="0" borderId="24" xfId="0" applyNumberFormat="1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23" xfId="0" applyFont="1" applyBorder="1" applyAlignment="1">
      <alignment horizontal="center"/>
    </xf>
    <xf numFmtId="164" fontId="22" fillId="0" borderId="8" xfId="0" applyNumberFormat="1" applyFont="1" applyBorder="1" applyAlignment="1">
      <alignment/>
    </xf>
    <xf numFmtId="164" fontId="22" fillId="0" borderId="6" xfId="0" applyNumberFormat="1" applyFont="1" applyBorder="1" applyAlignment="1">
      <alignment horizontal="center"/>
    </xf>
    <xf numFmtId="165" fontId="22" fillId="0" borderId="6" xfId="17" applyFont="1" applyFill="1" applyBorder="1" applyAlignment="1" applyProtection="1">
      <alignment horizontal="left"/>
      <protection/>
    </xf>
    <xf numFmtId="165" fontId="22" fillId="0" borderId="24" xfId="17" applyFont="1" applyFill="1" applyBorder="1" applyAlignment="1" applyProtection="1">
      <alignment horizontal="left"/>
      <protection/>
    </xf>
    <xf numFmtId="164" fontId="22" fillId="0" borderId="0" xfId="0" applyFont="1" applyAlignment="1">
      <alignment/>
    </xf>
    <xf numFmtId="164" fontId="0" fillId="0" borderId="23" xfId="0" applyFont="1" applyBorder="1" applyAlignment="1">
      <alignment horizontal="center"/>
    </xf>
    <xf numFmtId="164" fontId="0" fillId="0" borderId="6" xfId="0" applyFont="1" applyBorder="1" applyAlignment="1">
      <alignment/>
    </xf>
    <xf numFmtId="177" fontId="23" fillId="0" borderId="6" xfId="0" applyNumberFormat="1" applyFont="1" applyBorder="1" applyAlignment="1">
      <alignment horizontal="center"/>
    </xf>
    <xf numFmtId="165" fontId="23" fillId="0" borderId="6" xfId="17" applyFont="1" applyFill="1" applyBorder="1" applyAlignment="1" applyProtection="1">
      <alignment horizontal="left"/>
      <protection/>
    </xf>
    <xf numFmtId="165" fontId="23" fillId="0" borderId="24" xfId="17" applyFont="1" applyFill="1" applyBorder="1" applyAlignment="1" applyProtection="1">
      <alignment horizontal="left"/>
      <protection/>
    </xf>
    <xf numFmtId="164" fontId="18" fillId="0" borderId="25" xfId="0" applyFont="1" applyFill="1" applyBorder="1" applyAlignment="1">
      <alignment horizontal="left"/>
    </xf>
    <xf numFmtId="177" fontId="18" fillId="0" borderId="26" xfId="0" applyNumberFormat="1" applyFont="1" applyFill="1" applyBorder="1" applyAlignment="1">
      <alignment horizontal="center"/>
    </xf>
    <xf numFmtId="165" fontId="18" fillId="0" borderId="26" xfId="17" applyFont="1" applyFill="1" applyBorder="1" applyAlignment="1" applyProtection="1">
      <alignment horizontal="left"/>
      <protection/>
    </xf>
    <xf numFmtId="165" fontId="18" fillId="0" borderId="27" xfId="17" applyFont="1" applyFill="1" applyBorder="1" applyAlignment="1" applyProtection="1">
      <alignment horizontal="left"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8" fillId="2" borderId="2" xfId="0" applyFont="1" applyFill="1" applyBorder="1" applyAlignment="1">
      <alignment/>
    </xf>
    <xf numFmtId="164" fontId="18" fillId="3" borderId="0" xfId="0" applyFont="1" applyFill="1" applyBorder="1" applyAlignment="1">
      <alignment/>
    </xf>
    <xf numFmtId="164" fontId="21" fillId="0" borderId="23" xfId="0" applyFont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21" fillId="0" borderId="24" xfId="0" applyFont="1" applyBorder="1" applyAlignment="1">
      <alignment horizontal="center"/>
    </xf>
    <xf numFmtId="164" fontId="21" fillId="3" borderId="0" xfId="0" applyFont="1" applyFill="1" applyBorder="1" applyAlignment="1">
      <alignment horizontal="center"/>
    </xf>
    <xf numFmtId="164" fontId="23" fillId="0" borderId="23" xfId="0" applyFont="1" applyBorder="1" applyAlignment="1">
      <alignment horizontal="center"/>
    </xf>
    <xf numFmtId="164" fontId="24" fillId="0" borderId="6" xfId="0" applyFont="1" applyFill="1" applyBorder="1" applyAlignment="1">
      <alignment/>
    </xf>
    <xf numFmtId="171" fontId="25" fillId="4" borderId="24" xfId="0" applyNumberFormat="1" applyFont="1" applyFill="1" applyBorder="1" applyAlignment="1" applyProtection="1">
      <alignment horizontal="center" vertical="top" wrapText="1"/>
      <protection locked="0"/>
    </xf>
    <xf numFmtId="171" fontId="25" fillId="3" borderId="0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0" xfId="0" applyFont="1" applyFill="1" applyBorder="1" applyAlignment="1">
      <alignment/>
    </xf>
    <xf numFmtId="170" fontId="25" fillId="4" borderId="24" xfId="0" applyNumberFormat="1" applyFont="1" applyFill="1" applyBorder="1" applyAlignment="1" applyProtection="1">
      <alignment horizontal="center" vertical="top" wrapText="1"/>
      <protection locked="0"/>
    </xf>
    <xf numFmtId="170" fontId="25" fillId="3" borderId="0" xfId="0" applyNumberFormat="1" applyFont="1" applyFill="1" applyBorder="1" applyAlignment="1" applyProtection="1">
      <alignment horizontal="center" vertical="top" wrapText="1"/>
      <protection locked="0"/>
    </xf>
    <xf numFmtId="164" fontId="23" fillId="0" borderId="20" xfId="0" applyFont="1" applyBorder="1" applyAlignment="1">
      <alignment horizontal="center"/>
    </xf>
    <xf numFmtId="164" fontId="24" fillId="0" borderId="28" xfId="0" applyFont="1" applyFill="1" applyBorder="1" applyAlignment="1">
      <alignment/>
    </xf>
    <xf numFmtId="170" fontId="25" fillId="4" borderId="21" xfId="0" applyNumberFormat="1" applyFont="1" applyFill="1" applyBorder="1" applyAlignment="1" applyProtection="1">
      <alignment horizontal="center" vertical="top" wrapText="1"/>
      <protection locked="0"/>
    </xf>
    <xf numFmtId="164" fontId="19" fillId="5" borderId="29" xfId="0" applyFont="1" applyFill="1" applyBorder="1" applyAlignment="1">
      <alignment horizontal="left"/>
    </xf>
    <xf numFmtId="164" fontId="19" fillId="5" borderId="30" xfId="0" applyFont="1" applyFill="1" applyBorder="1" applyAlignment="1">
      <alignment horizontal="left"/>
    </xf>
    <xf numFmtId="165" fontId="19" fillId="5" borderId="31" xfId="17" applyFont="1" applyFill="1" applyBorder="1" applyAlignment="1" applyProtection="1">
      <alignment horizontal="left"/>
      <protection/>
    </xf>
    <xf numFmtId="165" fontId="19" fillId="5" borderId="32" xfId="17" applyFont="1" applyFill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18" fillId="0" borderId="0" xfId="0" applyFont="1" applyFill="1" applyBorder="1" applyAlignment="1">
      <alignment/>
    </xf>
    <xf numFmtId="17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175" fontId="18" fillId="0" borderId="0" xfId="0" applyNumberFormat="1" applyFont="1" applyBorder="1" applyAlignment="1">
      <alignment horizontal="center"/>
    </xf>
    <xf numFmtId="178" fontId="26" fillId="0" borderId="0" xfId="0" applyNumberFormat="1" applyFont="1" applyFill="1" applyBorder="1" applyAlignment="1" applyProtection="1">
      <alignment horizontal="center" vertical="top" wrapText="1"/>
      <protection locked="0"/>
    </xf>
    <xf numFmtId="175" fontId="27" fillId="0" borderId="0" xfId="0" applyNumberFormat="1" applyFont="1" applyBorder="1" applyAlignment="1">
      <alignment horizontal="center"/>
    </xf>
    <xf numFmtId="164" fontId="28" fillId="0" borderId="0" xfId="0" applyFont="1" applyFill="1" applyBorder="1" applyAlignment="1">
      <alignment horizontal="left"/>
    </xf>
    <xf numFmtId="165" fontId="18" fillId="0" borderId="0" xfId="17" applyFont="1" applyFill="1" applyBorder="1" applyAlignment="1" applyProtection="1">
      <alignment horizontal="left"/>
      <protection/>
    </xf>
    <xf numFmtId="164" fontId="9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/>
    </xf>
    <xf numFmtId="166" fontId="6" fillId="0" borderId="2" xfId="0" applyNumberFormat="1" applyFont="1" applyFill="1" applyBorder="1" applyAlignment="1" applyProtection="1">
      <alignment horizontal="center"/>
      <protection/>
    </xf>
    <xf numFmtId="164" fontId="10" fillId="0" borderId="3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10" fillId="0" borderId="5" xfId="0" applyFont="1" applyBorder="1" applyAlignment="1">
      <alignment horizontal="left"/>
    </xf>
    <xf numFmtId="165" fontId="9" fillId="0" borderId="0" xfId="17" applyFont="1" applyFill="1" applyBorder="1" applyAlignment="1" applyProtection="1">
      <alignment/>
      <protection/>
    </xf>
    <xf numFmtId="164" fontId="10" fillId="0" borderId="0" xfId="0" applyFont="1" applyBorder="1" applyAlignment="1">
      <alignment horizontal="left"/>
    </xf>
    <xf numFmtId="164" fontId="3" fillId="2" borderId="6" xfId="0" applyFont="1" applyFill="1" applyBorder="1" applyAlignment="1">
      <alignment horizontal="left"/>
    </xf>
    <xf numFmtId="164" fontId="3" fillId="2" borderId="6" xfId="0" applyFont="1" applyFill="1" applyBorder="1" applyAlignment="1">
      <alignment horizontal="center"/>
    </xf>
    <xf numFmtId="164" fontId="3" fillId="3" borderId="7" xfId="0" applyFont="1" applyFill="1" applyBorder="1" applyAlignment="1">
      <alignment horizontal="left"/>
    </xf>
    <xf numFmtId="164" fontId="9" fillId="3" borderId="6" xfId="0" applyFont="1" applyFill="1" applyBorder="1" applyAlignment="1">
      <alignment horizontal="center"/>
    </xf>
    <xf numFmtId="165" fontId="9" fillId="3" borderId="6" xfId="17" applyFont="1" applyFill="1" applyBorder="1" applyAlignment="1" applyProtection="1">
      <alignment horizontal="center"/>
      <protection/>
    </xf>
    <xf numFmtId="164" fontId="9" fillId="3" borderId="0" xfId="0" applyFont="1" applyFill="1" applyAlignment="1">
      <alignment/>
    </xf>
    <xf numFmtId="164" fontId="9" fillId="0" borderId="7" xfId="0" applyFont="1" applyBorder="1" applyAlignment="1">
      <alignment horizontal="left"/>
    </xf>
    <xf numFmtId="164" fontId="5" fillId="3" borderId="6" xfId="0" applyFont="1" applyFill="1" applyBorder="1" applyAlignment="1">
      <alignment horizontal="center"/>
    </xf>
    <xf numFmtId="164" fontId="9" fillId="0" borderId="7" xfId="0" applyFont="1" applyBorder="1" applyAlignment="1">
      <alignment horizontal="left" vertical="center"/>
    </xf>
    <xf numFmtId="164" fontId="5" fillId="3" borderId="6" xfId="0" applyFont="1" applyFill="1" applyBorder="1" applyAlignment="1">
      <alignment horizontal="left" vertical="center"/>
    </xf>
    <xf numFmtId="164" fontId="9" fillId="3" borderId="6" xfId="17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3" fillId="3" borderId="6" xfId="0" applyFont="1" applyFill="1" applyBorder="1" applyAlignment="1">
      <alignment horizontal="left"/>
    </xf>
    <xf numFmtId="164" fontId="9" fillId="3" borderId="9" xfId="0" applyFont="1" applyFill="1" applyBorder="1" applyAlignment="1">
      <alignment horizontal="center"/>
    </xf>
    <xf numFmtId="165" fontId="9" fillId="3" borderId="10" xfId="17" applyFont="1" applyFill="1" applyBorder="1" applyAlignment="1" applyProtection="1">
      <alignment/>
      <protection/>
    </xf>
    <xf numFmtId="165" fontId="9" fillId="3" borderId="9" xfId="17" applyFont="1" applyFill="1" applyBorder="1" applyAlignment="1" applyProtection="1">
      <alignment/>
      <protection/>
    </xf>
    <xf numFmtId="164" fontId="9" fillId="0" borderId="6" xfId="0" applyFont="1" applyBorder="1" applyAlignment="1">
      <alignment/>
    </xf>
    <xf numFmtId="165" fontId="11" fillId="0" borderId="9" xfId="17" applyFont="1" applyFill="1" applyBorder="1" applyAlignment="1" applyProtection="1">
      <alignment horizontal="center"/>
      <protection/>
    </xf>
    <xf numFmtId="167" fontId="10" fillId="3" borderId="6" xfId="17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8" fontId="10" fillId="0" borderId="11" xfId="19" applyFont="1" applyFill="1" applyBorder="1" applyAlignment="1" applyProtection="1">
      <alignment horizontal="center"/>
      <protection/>
    </xf>
    <xf numFmtId="165" fontId="3" fillId="3" borderId="6" xfId="17" applyFont="1" applyFill="1" applyBorder="1" applyAlignment="1" applyProtection="1">
      <alignment horizontal="center" vertical="center" wrapText="1"/>
      <protection/>
    </xf>
    <xf numFmtId="168" fontId="3" fillId="0" borderId="11" xfId="19" applyFont="1" applyFill="1" applyBorder="1" applyAlignment="1" applyProtection="1">
      <alignment horizontal="center"/>
      <protection/>
    </xf>
    <xf numFmtId="179" fontId="9" fillId="3" borderId="6" xfId="17" applyNumberFormat="1" applyFont="1" applyFill="1" applyBorder="1" applyAlignment="1" applyProtection="1">
      <alignment horizontal="center"/>
      <protection/>
    </xf>
    <xf numFmtId="164" fontId="3" fillId="0" borderId="11" xfId="19" applyNumberFormat="1" applyFont="1" applyFill="1" applyBorder="1" applyAlignment="1" applyProtection="1">
      <alignment horizontal="center"/>
      <protection/>
    </xf>
    <xf numFmtId="164" fontId="9" fillId="3" borderId="6" xfId="17" applyNumberFormat="1" applyFont="1" applyFill="1" applyBorder="1" applyAlignment="1" applyProtection="1">
      <alignment horizontal="center"/>
      <protection/>
    </xf>
    <xf numFmtId="168" fontId="3" fillId="0" borderId="7" xfId="19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>
      <alignment/>
    </xf>
    <xf numFmtId="168" fontId="3" fillId="2" borderId="7" xfId="19" applyFont="1" applyFill="1" applyBorder="1" applyAlignment="1" applyProtection="1">
      <alignment horizontal="center"/>
      <protection/>
    </xf>
    <xf numFmtId="165" fontId="13" fillId="2" borderId="13" xfId="17" applyFont="1" applyFill="1" applyBorder="1" applyAlignment="1" applyProtection="1">
      <alignment horizontal="center"/>
      <protection/>
    </xf>
    <xf numFmtId="165" fontId="13" fillId="2" borderId="6" xfId="17" applyFont="1" applyFill="1" applyBorder="1" applyAlignment="1" applyProtection="1">
      <alignment horizontal="center"/>
      <protection/>
    </xf>
    <xf numFmtId="164" fontId="3" fillId="0" borderId="6" xfId="0" applyFont="1" applyBorder="1" applyAlignment="1">
      <alignment horizontal="left"/>
    </xf>
    <xf numFmtId="168" fontId="9" fillId="0" borderId="6" xfId="19" applyFont="1" applyFill="1" applyBorder="1" applyAlignment="1" applyProtection="1">
      <alignment horizontal="center"/>
      <protection/>
    </xf>
    <xf numFmtId="165" fontId="9" fillId="0" borderId="6" xfId="17" applyFont="1" applyFill="1" applyBorder="1" applyAlignment="1" applyProtection="1">
      <alignment/>
      <protection/>
    </xf>
    <xf numFmtId="165" fontId="9" fillId="0" borderId="7" xfId="17" applyFont="1" applyFill="1" applyBorder="1" applyAlignment="1" applyProtection="1">
      <alignment/>
      <protection/>
    </xf>
    <xf numFmtId="164" fontId="9" fillId="0" borderId="6" xfId="0" applyFont="1" applyBorder="1" applyAlignment="1">
      <alignment horizontal="left"/>
    </xf>
    <xf numFmtId="170" fontId="9" fillId="0" borderId="6" xfId="19" applyNumberFormat="1" applyFont="1" applyFill="1" applyBorder="1" applyAlignment="1" applyProtection="1">
      <alignment horizontal="center"/>
      <protection/>
    </xf>
    <xf numFmtId="164" fontId="9" fillId="0" borderId="6" xfId="0" applyFont="1" applyBorder="1" applyAlignment="1" applyProtection="1">
      <alignment horizontal="center" vertical="center"/>
      <protection/>
    </xf>
    <xf numFmtId="164" fontId="9" fillId="0" borderId="24" xfId="0" applyFont="1" applyBorder="1" applyAlignment="1" applyProtection="1">
      <alignment horizontal="center" vertical="center" wrapText="1"/>
      <protection/>
    </xf>
    <xf numFmtId="164" fontId="9" fillId="0" borderId="24" xfId="0" applyFont="1" applyBorder="1" applyAlignment="1" applyProtection="1">
      <alignment horizontal="center" vertical="center"/>
      <protection/>
    </xf>
    <xf numFmtId="164" fontId="9" fillId="0" borderId="8" xfId="0" applyFont="1" applyBorder="1" applyAlignment="1">
      <alignment horizontal="left"/>
    </xf>
    <xf numFmtId="164" fontId="3" fillId="0" borderId="8" xfId="0" applyFont="1" applyBorder="1" applyAlignment="1">
      <alignment/>
    </xf>
    <xf numFmtId="171" fontId="3" fillId="0" borderId="8" xfId="19" applyNumberFormat="1" applyFont="1" applyFill="1" applyBorder="1" applyAlignment="1" applyProtection="1">
      <alignment horizontal="center"/>
      <protection/>
    </xf>
    <xf numFmtId="165" fontId="3" fillId="2" borderId="8" xfId="17" applyFont="1" applyFill="1" applyBorder="1" applyAlignment="1" applyProtection="1">
      <alignment/>
      <protection/>
    </xf>
    <xf numFmtId="165" fontId="3" fillId="2" borderId="6" xfId="17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6" xfId="0" applyFont="1" applyBorder="1" applyAlignment="1">
      <alignment/>
    </xf>
    <xf numFmtId="171" fontId="9" fillId="0" borderId="6" xfId="19" applyNumberFormat="1" applyFont="1" applyFill="1" applyBorder="1" applyAlignment="1" applyProtection="1">
      <alignment horizontal="center"/>
      <protection/>
    </xf>
    <xf numFmtId="165" fontId="9" fillId="3" borderId="6" xfId="17" applyFont="1" applyFill="1" applyBorder="1" applyAlignment="1" applyProtection="1">
      <alignment/>
      <protection/>
    </xf>
    <xf numFmtId="164" fontId="9" fillId="0" borderId="8" xfId="0" applyFont="1" applyBorder="1" applyAlignment="1">
      <alignment/>
    </xf>
    <xf numFmtId="171" fontId="9" fillId="0" borderId="8" xfId="19" applyNumberFormat="1" applyFont="1" applyFill="1" applyBorder="1" applyAlignment="1" applyProtection="1">
      <alignment horizontal="center"/>
      <protection/>
    </xf>
    <xf numFmtId="171" fontId="3" fillId="0" borderId="6" xfId="19" applyNumberFormat="1" applyFont="1" applyFill="1" applyBorder="1" applyAlignment="1" applyProtection="1">
      <alignment horizontal="center"/>
      <protection/>
    </xf>
    <xf numFmtId="165" fontId="3" fillId="2" borderId="6" xfId="17" applyFont="1" applyFill="1" applyBorder="1" applyAlignment="1" applyProtection="1">
      <alignment horizontal="right"/>
      <protection/>
    </xf>
    <xf numFmtId="165" fontId="3" fillId="0" borderId="6" xfId="17" applyFont="1" applyFill="1" applyBorder="1" applyAlignment="1" applyProtection="1">
      <alignment horizontal="right"/>
      <protection/>
    </xf>
    <xf numFmtId="164" fontId="9" fillId="0" borderId="7" xfId="0" applyFont="1" applyBorder="1" applyAlignment="1">
      <alignment/>
    </xf>
    <xf numFmtId="171" fontId="9" fillId="0" borderId="7" xfId="19" applyNumberFormat="1" applyFont="1" applyFill="1" applyBorder="1" applyAlignment="1" applyProtection="1">
      <alignment horizontal="center"/>
      <protection/>
    </xf>
    <xf numFmtId="164" fontId="9" fillId="0" borderId="6" xfId="0" applyFont="1" applyBorder="1" applyAlignment="1">
      <alignment horizontal="left" vertical="center"/>
    </xf>
    <xf numFmtId="171" fontId="9" fillId="0" borderId="6" xfId="19" applyNumberFormat="1" applyFont="1" applyFill="1" applyBorder="1" applyAlignment="1" applyProtection="1">
      <alignment horizontal="center" vertical="center"/>
      <protection/>
    </xf>
    <xf numFmtId="164" fontId="9" fillId="0" borderId="6" xfId="0" applyFont="1" applyBorder="1" applyAlignment="1" applyProtection="1">
      <alignment horizontal="center" vertical="center" wrapText="1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9" fillId="0" borderId="7" xfId="0" applyFont="1" applyBorder="1" applyAlignment="1">
      <alignment vertical="center"/>
    </xf>
    <xf numFmtId="171" fontId="9" fillId="0" borderId="7" xfId="19" applyNumberFormat="1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Alignment="1">
      <alignment/>
    </xf>
    <xf numFmtId="164" fontId="9" fillId="0" borderId="6" xfId="0" applyFont="1" applyBorder="1" applyAlignment="1">
      <alignment vertical="center"/>
    </xf>
    <xf numFmtId="165" fontId="9" fillId="0" borderId="8" xfId="17" applyFont="1" applyFill="1" applyBorder="1" applyAlignment="1" applyProtection="1">
      <alignment/>
      <protection/>
    </xf>
    <xf numFmtId="164" fontId="15" fillId="0" borderId="6" xfId="0" applyFont="1" applyBorder="1" applyAlignment="1">
      <alignment vertical="top" wrapText="1"/>
    </xf>
    <xf numFmtId="164" fontId="3" fillId="0" borderId="6" xfId="0" applyFont="1" applyBorder="1" applyAlignment="1">
      <alignment vertical="top" wrapText="1"/>
    </xf>
    <xf numFmtId="171" fontId="3" fillId="0" borderId="6" xfId="19" applyNumberFormat="1" applyFont="1" applyFill="1" applyBorder="1" applyAlignment="1" applyProtection="1">
      <alignment horizontal="center" vertical="top"/>
      <protection/>
    </xf>
    <xf numFmtId="164" fontId="3" fillId="0" borderId="0" xfId="0" applyFont="1" applyAlignment="1">
      <alignment/>
    </xf>
    <xf numFmtId="165" fontId="9" fillId="0" borderId="6" xfId="17" applyFont="1" applyFill="1" applyBorder="1" applyAlignment="1" applyProtection="1">
      <alignment horizontal="right"/>
      <protection/>
    </xf>
    <xf numFmtId="165" fontId="9" fillId="2" borderId="6" xfId="17" applyFont="1" applyFill="1" applyBorder="1" applyAlignment="1" applyProtection="1">
      <alignment/>
      <protection/>
    </xf>
    <xf numFmtId="164" fontId="3" fillId="0" borderId="12" xfId="0" applyFont="1" applyBorder="1" applyAlignment="1">
      <alignment/>
    </xf>
    <xf numFmtId="171" fontId="3" fillId="0" borderId="12" xfId="19" applyNumberFormat="1" applyFont="1" applyFill="1" applyBorder="1" applyAlignment="1" applyProtection="1">
      <alignment horizontal="center"/>
      <protection/>
    </xf>
    <xf numFmtId="168" fontId="3" fillId="3" borderId="12" xfId="19" applyFont="1" applyFill="1" applyBorder="1" applyAlignment="1" applyProtection="1">
      <alignment horizontal="center"/>
      <protection/>
    </xf>
    <xf numFmtId="164" fontId="3" fillId="0" borderId="6" xfId="0" applyFont="1" applyBorder="1" applyAlignment="1">
      <alignment horizontal="center"/>
    </xf>
    <xf numFmtId="165" fontId="13" fillId="2" borderId="7" xfId="17" applyFont="1" applyFill="1" applyBorder="1" applyAlignment="1" applyProtection="1">
      <alignment horizontal="center"/>
      <protection/>
    </xf>
    <xf numFmtId="167" fontId="9" fillId="0" borderId="6" xfId="17" applyNumberFormat="1" applyFont="1" applyFill="1" applyBorder="1" applyAlignment="1" applyProtection="1">
      <alignment horizontal="center" vertical="center"/>
      <protection/>
    </xf>
    <xf numFmtId="164" fontId="9" fillId="0" borderId="24" xfId="0" applyFont="1" applyFill="1" applyBorder="1" applyAlignment="1" applyProtection="1">
      <alignment horizontal="center" vertical="center"/>
      <protection/>
    </xf>
    <xf numFmtId="168" fontId="3" fillId="3" borderId="6" xfId="19" applyFont="1" applyFill="1" applyBorder="1" applyAlignment="1" applyProtection="1">
      <alignment horizontal="center"/>
      <protection/>
    </xf>
    <xf numFmtId="165" fontId="3" fillId="2" borderId="6" xfId="17" applyFont="1" applyFill="1" applyBorder="1" applyAlignment="1" applyProtection="1">
      <alignment horizontal="center"/>
      <protection/>
    </xf>
    <xf numFmtId="165" fontId="9" fillId="0" borderId="6" xfId="17" applyFont="1" applyFill="1" applyBorder="1" applyAlignment="1" applyProtection="1">
      <alignment horizontal="center" vertical="center"/>
      <protection/>
    </xf>
    <xf numFmtId="165" fontId="9" fillId="0" borderId="6" xfId="17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horizontal="center" vertical="center"/>
    </xf>
    <xf numFmtId="165" fontId="9" fillId="0" borderId="6" xfId="17" applyFont="1" applyFill="1" applyBorder="1" applyAlignment="1" applyProtection="1">
      <alignment horizontal="center"/>
      <protection/>
    </xf>
    <xf numFmtId="164" fontId="0" fillId="0" borderId="24" xfId="0" applyFont="1" applyBorder="1" applyAlignment="1" applyProtection="1">
      <alignment horizontal="center" vertical="center" wrapText="1"/>
      <protection/>
    </xf>
    <xf numFmtId="165" fontId="9" fillId="0" borderId="8" xfId="17" applyFont="1" applyFill="1" applyBorder="1" applyAlignment="1" applyProtection="1">
      <alignment horizontal="center"/>
      <protection/>
    </xf>
    <xf numFmtId="165" fontId="3" fillId="2" borderId="6" xfId="17" applyFont="1" applyFill="1" applyBorder="1" applyAlignment="1" applyProtection="1">
      <alignment/>
      <protection/>
    </xf>
    <xf numFmtId="164" fontId="3" fillId="3" borderId="8" xfId="0" applyFont="1" applyFill="1" applyBorder="1" applyAlignment="1">
      <alignment horizontal="center" wrapText="1"/>
    </xf>
    <xf numFmtId="164" fontId="3" fillId="2" borderId="6" xfId="0" applyFont="1" applyFill="1" applyBorder="1" applyAlignment="1">
      <alignment/>
    </xf>
    <xf numFmtId="170" fontId="9" fillId="0" borderId="7" xfId="19" applyNumberFormat="1" applyFont="1" applyFill="1" applyBorder="1" applyAlignment="1" applyProtection="1">
      <alignment horizontal="center" vertical="center"/>
      <protection/>
    </xf>
    <xf numFmtId="164" fontId="0" fillId="0" borderId="6" xfId="0" applyFont="1" applyBorder="1" applyAlignment="1" applyProtection="1">
      <alignment horizontal="center" vertical="center" wrapText="1"/>
      <protection/>
    </xf>
    <xf numFmtId="170" fontId="9" fillId="0" borderId="8" xfId="19" applyNumberFormat="1" applyFont="1" applyFill="1" applyBorder="1" applyAlignment="1" applyProtection="1">
      <alignment horizontal="center" vertical="center"/>
      <protection/>
    </xf>
    <xf numFmtId="168" fontId="3" fillId="0" borderId="6" xfId="19" applyFont="1" applyFill="1" applyBorder="1" applyAlignment="1" applyProtection="1">
      <alignment horizontal="center"/>
      <protection/>
    </xf>
    <xf numFmtId="165" fontId="10" fillId="2" borderId="6" xfId="17" applyFont="1" applyFill="1" applyBorder="1" applyAlignment="1" applyProtection="1">
      <alignment/>
      <protection/>
    </xf>
    <xf numFmtId="165" fontId="6" fillId="2" borderId="6" xfId="17" applyFont="1" applyFill="1" applyBorder="1" applyAlignment="1" applyProtection="1">
      <alignment/>
      <protection/>
    </xf>
    <xf numFmtId="164" fontId="3" fillId="3" borderId="13" xfId="0" applyFont="1" applyFill="1" applyBorder="1" applyAlignment="1">
      <alignment/>
    </xf>
    <xf numFmtId="168" fontId="9" fillId="3" borderId="9" xfId="19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>
      <alignment horizontal="left"/>
    </xf>
    <xf numFmtId="164" fontId="3" fillId="0" borderId="10" xfId="0" applyFont="1" applyBorder="1" applyAlignment="1">
      <alignment/>
    </xf>
    <xf numFmtId="177" fontId="3" fillId="0" borderId="15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74" fontId="9" fillId="0" borderId="0" xfId="0" applyNumberFormat="1" applyFont="1" applyAlignment="1">
      <alignment/>
    </xf>
    <xf numFmtId="164" fontId="3" fillId="2" borderId="13" xfId="0" applyFont="1" applyFill="1" applyBorder="1" applyAlignment="1">
      <alignment/>
    </xf>
    <xf numFmtId="164" fontId="6" fillId="0" borderId="6" xfId="0" applyFont="1" applyBorder="1" applyAlignment="1">
      <alignment/>
    </xf>
    <xf numFmtId="165" fontId="5" fillId="0" borderId="7" xfId="19" applyNumberFormat="1" applyFont="1" applyFill="1" applyBorder="1" applyAlignment="1" applyProtection="1">
      <alignment horizontal="center"/>
      <protection/>
    </xf>
    <xf numFmtId="164" fontId="5" fillId="0" borderId="0" xfId="0" applyFont="1" applyAlignment="1">
      <alignment/>
    </xf>
    <xf numFmtId="164" fontId="6" fillId="0" borderId="6" xfId="0" applyFont="1" applyBorder="1" applyAlignment="1">
      <alignment horizontal="left"/>
    </xf>
    <xf numFmtId="171" fontId="5" fillId="0" borderId="6" xfId="19" applyNumberFormat="1" applyFont="1" applyFill="1" applyBorder="1" applyAlignment="1" applyProtection="1">
      <alignment horizontal="center"/>
      <protection/>
    </xf>
    <xf numFmtId="164" fontId="5" fillId="0" borderId="6" xfId="0" applyFont="1" applyBorder="1" applyAlignment="1">
      <alignment horizontal="center"/>
    </xf>
    <xf numFmtId="164" fontId="6" fillId="2" borderId="6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9" fillId="0" borderId="10" xfId="0" applyFont="1" applyBorder="1" applyAlignment="1">
      <alignment/>
    </xf>
    <xf numFmtId="164" fontId="9" fillId="0" borderId="15" xfId="0" applyFont="1" applyBorder="1" applyAlignment="1">
      <alignment/>
    </xf>
    <xf numFmtId="164" fontId="9" fillId="0" borderId="9" xfId="0" applyFont="1" applyBorder="1" applyAlignment="1">
      <alignment/>
    </xf>
    <xf numFmtId="164" fontId="6" fillId="2" borderId="16" xfId="0" applyFont="1" applyFill="1" applyBorder="1" applyAlignment="1">
      <alignment horizontal="left"/>
    </xf>
    <xf numFmtId="171" fontId="9" fillId="2" borderId="17" xfId="19" applyNumberFormat="1" applyFont="1" applyFill="1" applyBorder="1" applyAlignment="1" applyProtection="1">
      <alignment horizontal="center"/>
      <protection/>
    </xf>
    <xf numFmtId="164" fontId="6" fillId="0" borderId="12" xfId="0" applyFont="1" applyBorder="1" applyAlignment="1">
      <alignment horizontal="left" vertical="center"/>
    </xf>
    <xf numFmtId="164" fontId="6" fillId="0" borderId="12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38_planilhalicitacaolimpeza2018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XILIAR DE LIMPEZA"/>
      <sheetName val="RESUMO FINAL"/>
      <sheetName val="Fundamentos Legais"/>
    </sheetNames>
    <sheetDataSet>
      <sheetData sheetId="0">
        <row r="13">
          <cell r="B13">
            <v>3</v>
          </cell>
        </row>
        <row r="14">
          <cell r="B14">
            <v>3</v>
          </cell>
        </row>
        <row r="18">
          <cell r="C18" t="str">
            <v>AUXILIAR DE LIMPEZA - C.B.O: 5143</v>
          </cell>
        </row>
      </sheetData>
      <sheetData sheetId="1">
        <row r="6">
          <cell r="C6" t="str">
            <v>X</v>
          </cell>
        </row>
        <row r="17">
          <cell r="C17">
            <v>0.03</v>
          </cell>
        </row>
        <row r="21">
          <cell r="C21">
            <v>3</v>
          </cell>
        </row>
        <row r="22">
          <cell r="C22">
            <v>6.79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69.8515625" style="1" customWidth="1"/>
    <col min="2" max="2" width="14.28125" style="2" customWidth="1"/>
    <col min="3" max="3" width="21.8515625" style="3" customWidth="1"/>
    <col min="4" max="4" width="24.421875" style="3" customWidth="1"/>
    <col min="5" max="5" width="12.8515625" style="1" customWidth="1"/>
    <col min="6" max="6" width="15.28125" style="1" customWidth="1"/>
    <col min="7" max="8" width="15.421875" style="1" customWidth="1"/>
    <col min="9" max="9" width="9.140625" style="1" customWidth="1"/>
    <col min="10" max="10" width="10.57421875" style="1" customWidth="1"/>
    <col min="11" max="16384" width="9.140625" style="1" customWidth="1"/>
  </cols>
  <sheetData>
    <row r="1" spans="1:4" ht="83.25" customHeight="1">
      <c r="A1" s="4" t="s">
        <v>0</v>
      </c>
      <c r="B1" s="4"/>
      <c r="C1" s="4"/>
      <c r="D1" s="4"/>
    </row>
    <row r="2" spans="1:4" ht="9.75" customHeight="1">
      <c r="A2" s="5"/>
      <c r="B2" s="5"/>
      <c r="C2" s="5"/>
      <c r="D2" s="5"/>
    </row>
    <row r="3" spans="1:4" ht="22.5" customHeight="1">
      <c r="A3" s="6" t="s">
        <v>1</v>
      </c>
      <c r="B3" s="6"/>
      <c r="C3" s="6"/>
      <c r="D3" s="6"/>
    </row>
    <row r="4" spans="1:4" ht="12" customHeight="1">
      <c r="A4" s="7"/>
      <c r="B4" s="7"/>
      <c r="C4" s="7"/>
      <c r="D4" s="7"/>
    </row>
    <row r="5" spans="1:4" ht="16.5">
      <c r="A5" s="8" t="s">
        <v>2</v>
      </c>
      <c r="B5" s="9">
        <f>'[1]RESUMO FINAL'!$C$5</f>
        <v>0</v>
      </c>
      <c r="C5" s="10" t="s">
        <v>3</v>
      </c>
      <c r="D5" s="11"/>
    </row>
    <row r="6" spans="1:6" ht="16.5">
      <c r="A6" s="12"/>
      <c r="B6" s="13">
        <f>'[1]RESUMO FINAL'!$C$6</f>
        <v>0</v>
      </c>
      <c r="C6" s="14" t="s">
        <v>4</v>
      </c>
      <c r="D6" s="15"/>
      <c r="F6" s="1" t="s">
        <v>5</v>
      </c>
    </row>
    <row r="7" spans="1:4" ht="9.75" customHeight="1">
      <c r="A7" s="12"/>
      <c r="B7" s="16"/>
      <c r="C7" s="15"/>
      <c r="D7" s="15"/>
    </row>
    <row r="8" spans="1:4" ht="14.25">
      <c r="A8" s="17" t="s">
        <v>6</v>
      </c>
      <c r="B8" s="18" t="s">
        <v>7</v>
      </c>
      <c r="C8" s="18" t="s">
        <v>8</v>
      </c>
      <c r="D8" s="18"/>
    </row>
    <row r="9" spans="1:4" s="22" customFormat="1" ht="14.25">
      <c r="A9" s="19" t="s">
        <v>9</v>
      </c>
      <c r="B9" s="20"/>
      <c r="C9" s="21"/>
      <c r="D9" s="21"/>
    </row>
    <row r="10" spans="1:4" ht="16.5">
      <c r="A10" s="23" t="s">
        <v>10</v>
      </c>
      <c r="B10" s="24">
        <v>6</v>
      </c>
      <c r="C10" s="25" t="s">
        <v>11</v>
      </c>
      <c r="D10" s="25"/>
    </row>
    <row r="11" spans="1:4" ht="15" customHeight="1">
      <c r="A11" s="26" t="s">
        <v>12</v>
      </c>
      <c r="B11" s="27" t="s">
        <v>13</v>
      </c>
      <c r="C11" s="28" t="s">
        <v>14</v>
      </c>
      <c r="D11" s="28"/>
    </row>
    <row r="12" spans="1:4" ht="16.5">
      <c r="A12" s="23" t="s">
        <v>15</v>
      </c>
      <c r="B12" s="29">
        <v>150</v>
      </c>
      <c r="C12" s="25" t="s">
        <v>16</v>
      </c>
      <c r="D12" s="25"/>
    </row>
    <row r="13" spans="1:4" ht="16.5">
      <c r="A13" s="23" t="s">
        <v>17</v>
      </c>
      <c r="B13" s="29">
        <v>3</v>
      </c>
      <c r="C13" s="30" t="s">
        <v>18</v>
      </c>
      <c r="D13" s="30"/>
    </row>
    <row r="14" spans="1:4" ht="16.5">
      <c r="A14" s="23" t="s">
        <v>19</v>
      </c>
      <c r="B14" s="29">
        <v>3</v>
      </c>
      <c r="C14" s="30" t="s">
        <v>18</v>
      </c>
      <c r="D14" s="30"/>
    </row>
    <row r="15" spans="1:4" ht="10.5" customHeight="1">
      <c r="A15" s="31"/>
      <c r="B15" s="31"/>
      <c r="C15" s="31"/>
      <c r="D15" s="31"/>
    </row>
    <row r="16" spans="1:4" ht="14.25">
      <c r="A16" s="32" t="s">
        <v>20</v>
      </c>
      <c r="B16" s="33"/>
      <c r="C16" s="34"/>
      <c r="D16" s="35"/>
    </row>
    <row r="17" spans="1:4" s="39" customFormat="1" ht="15.75">
      <c r="A17" s="36" t="s">
        <v>21</v>
      </c>
      <c r="B17" s="37"/>
      <c r="C17" s="38">
        <v>1184.93</v>
      </c>
      <c r="D17" s="38"/>
    </row>
    <row r="18" spans="1:4" s="39" customFormat="1" ht="15" customHeight="1">
      <c r="A18" s="36" t="s">
        <v>22</v>
      </c>
      <c r="B18" s="40"/>
      <c r="C18" s="41" t="s">
        <v>23</v>
      </c>
      <c r="D18" s="41"/>
    </row>
    <row r="19" spans="1:4" ht="14.25">
      <c r="A19" s="36" t="s">
        <v>24</v>
      </c>
      <c r="B19" s="42"/>
      <c r="C19" s="21" t="s">
        <v>25</v>
      </c>
      <c r="D19" s="21"/>
    </row>
    <row r="20" spans="1:4" ht="14.25">
      <c r="A20" s="36" t="s">
        <v>26</v>
      </c>
      <c r="B20" s="42"/>
      <c r="C20" s="43">
        <v>44197</v>
      </c>
      <c r="D20" s="43"/>
    </row>
    <row r="21" spans="1:4" ht="14.25">
      <c r="A21" s="36" t="s">
        <v>27</v>
      </c>
      <c r="B21" s="44"/>
      <c r="C21" s="45" t="s">
        <v>28</v>
      </c>
      <c r="D21" s="45"/>
    </row>
    <row r="22" spans="1:4" ht="9.75" customHeight="1">
      <c r="A22" s="23"/>
      <c r="B22" s="46"/>
      <c r="C22" s="21"/>
      <c r="D22" s="21"/>
    </row>
    <row r="23" spans="1:4" ht="14.25">
      <c r="A23" s="47" t="s">
        <v>29</v>
      </c>
      <c r="B23" s="48" t="s">
        <v>30</v>
      </c>
      <c r="C23" s="49" t="s">
        <v>31</v>
      </c>
      <c r="D23" s="49">
        <f>"POR"&amp;" "&amp;B13&amp;" "&amp;"POSTOS"</f>
        <v>0</v>
      </c>
    </row>
    <row r="24" spans="1:4" ht="14.25">
      <c r="A24" s="50" t="s">
        <v>32</v>
      </c>
      <c r="B24" s="51"/>
      <c r="C24" s="52"/>
      <c r="D24" s="52"/>
    </row>
    <row r="25" spans="1:4" ht="14.25">
      <c r="A25" s="53" t="s">
        <v>33</v>
      </c>
      <c r="B25" s="54">
        <f>B12</f>
        <v>150</v>
      </c>
      <c r="C25" s="52">
        <f>C17/220*B25</f>
        <v>807.9068181818183</v>
      </c>
      <c r="D25" s="52">
        <f aca="true" t="shared" si="0" ref="D25:D32">C25*$B$13</f>
        <v>2423.7204545454547</v>
      </c>
    </row>
    <row r="26" spans="1:4" ht="14.25">
      <c r="A26" s="53" t="s">
        <v>34</v>
      </c>
      <c r="B26" s="54">
        <v>40</v>
      </c>
      <c r="C26" s="52">
        <f>C17*B26%</f>
        <v>473.97200000000004</v>
      </c>
      <c r="D26" s="52">
        <f t="shared" si="0"/>
        <v>1421.9160000000002</v>
      </c>
    </row>
    <row r="27" spans="1:4" ht="14.25">
      <c r="A27" s="53" t="s">
        <v>35</v>
      </c>
      <c r="B27" s="54">
        <v>0</v>
      </c>
      <c r="C27" s="52">
        <f>C25*B27%</f>
        <v>0</v>
      </c>
      <c r="D27" s="52">
        <f t="shared" si="0"/>
        <v>0</v>
      </c>
    </row>
    <row r="28" spans="1:4" ht="14.25">
      <c r="A28" s="53" t="s">
        <v>36</v>
      </c>
      <c r="B28" s="54">
        <v>0</v>
      </c>
      <c r="C28" s="52">
        <f>(((C25+C26+C27)/B25)*0.2)*B28</f>
        <v>0</v>
      </c>
      <c r="D28" s="52">
        <f t="shared" si="0"/>
        <v>0</v>
      </c>
    </row>
    <row r="29" spans="1:4" ht="14.25">
      <c r="A29" s="55" t="s">
        <v>37</v>
      </c>
      <c r="B29" s="54">
        <v>0</v>
      </c>
      <c r="C29" s="52">
        <f>((((C25+C26+C27)/B25)*1.5)*B29)+((B29/30*4)*(C25+C26+C27)/B25)*1.5</f>
        <v>0</v>
      </c>
      <c r="D29" s="52">
        <f t="shared" si="0"/>
        <v>0</v>
      </c>
    </row>
    <row r="30" spans="1:4" ht="14.25">
      <c r="A30" s="55" t="s">
        <v>38</v>
      </c>
      <c r="B30" s="54">
        <v>0</v>
      </c>
      <c r="C30" s="52">
        <f>(((C25+C26+C27)/B25)*2)*B30+((B30/30*4)*(C25+C26+C27)/B25)*2</f>
        <v>0</v>
      </c>
      <c r="D30" s="52">
        <f t="shared" si="0"/>
        <v>0</v>
      </c>
    </row>
    <row r="31" spans="1:4" ht="14.25">
      <c r="A31" s="55" t="s">
        <v>39</v>
      </c>
      <c r="B31" s="54">
        <v>0</v>
      </c>
      <c r="C31" s="52">
        <f>(((C25+C26+C27)/B25)*1.5)*B31+((B31/30*4)*(C25+C26+C27)/B25)*1.5</f>
        <v>0</v>
      </c>
      <c r="D31" s="52">
        <f t="shared" si="0"/>
        <v>0</v>
      </c>
    </row>
    <row r="32" spans="1:4" s="60" customFormat="1" ht="14.25">
      <c r="A32" s="56" t="s">
        <v>40</v>
      </c>
      <c r="B32" s="57" t="s">
        <v>13</v>
      </c>
      <c r="C32" s="58">
        <f>SUM(C25:C31)</f>
        <v>1281.8788181818184</v>
      </c>
      <c r="D32" s="59">
        <f t="shared" si="0"/>
        <v>3845.6364545454553</v>
      </c>
    </row>
    <row r="33" spans="1:4" ht="10.5" customHeight="1">
      <c r="A33" s="61"/>
      <c r="B33" s="62"/>
      <c r="C33" s="52"/>
      <c r="D33" s="52"/>
    </row>
    <row r="34" spans="1:4" ht="14.25">
      <c r="A34" s="50" t="s">
        <v>41</v>
      </c>
      <c r="B34" s="51"/>
      <c r="C34" s="52"/>
      <c r="D34" s="52"/>
    </row>
    <row r="35" spans="1:4" ht="14.25">
      <c r="A35" s="53" t="s">
        <v>42</v>
      </c>
      <c r="B35" s="51"/>
      <c r="C35" s="63"/>
      <c r="D35" s="63"/>
    </row>
    <row r="36" spans="1:4" ht="14.25">
      <c r="A36" s="36" t="s">
        <v>43</v>
      </c>
      <c r="B36" s="62">
        <v>0.2</v>
      </c>
      <c r="C36" s="64">
        <f aca="true" t="shared" si="1" ref="C36:C43">ROUND(C$32*B36,2)</f>
        <v>256.38</v>
      </c>
      <c r="D36" s="52">
        <f aca="true" t="shared" si="2" ref="D36:D44">C36*$B$13</f>
        <v>769.14</v>
      </c>
    </row>
    <row r="37" spans="1:4" ht="14.25">
      <c r="A37" s="36" t="s">
        <v>44</v>
      </c>
      <c r="B37" s="62">
        <v>0.015</v>
      </c>
      <c r="C37" s="64">
        <f t="shared" si="1"/>
        <v>19.23</v>
      </c>
      <c r="D37" s="52">
        <f t="shared" si="2"/>
        <v>57.69</v>
      </c>
    </row>
    <row r="38" spans="1:4" ht="14.25">
      <c r="A38" s="36" t="s">
        <v>45</v>
      </c>
      <c r="B38" s="62">
        <v>0.01</v>
      </c>
      <c r="C38" s="64">
        <f t="shared" si="1"/>
        <v>12.82</v>
      </c>
      <c r="D38" s="52">
        <f t="shared" si="2"/>
        <v>38.46</v>
      </c>
    </row>
    <row r="39" spans="1:4" ht="14.25">
      <c r="A39" s="36" t="s">
        <v>46</v>
      </c>
      <c r="B39" s="62">
        <v>0.002</v>
      </c>
      <c r="C39" s="64">
        <f t="shared" si="1"/>
        <v>2.56</v>
      </c>
      <c r="D39" s="52">
        <f t="shared" si="2"/>
        <v>7.68</v>
      </c>
    </row>
    <row r="40" spans="1:4" ht="14.25">
      <c r="A40" s="36" t="s">
        <v>47</v>
      </c>
      <c r="B40" s="62">
        <v>0.025</v>
      </c>
      <c r="C40" s="64">
        <f t="shared" si="1"/>
        <v>32.05</v>
      </c>
      <c r="D40" s="52">
        <f t="shared" si="2"/>
        <v>96.14999999999999</v>
      </c>
    </row>
    <row r="41" spans="1:4" ht="14.25">
      <c r="A41" s="36" t="s">
        <v>48</v>
      </c>
      <c r="B41" s="62">
        <v>0.08</v>
      </c>
      <c r="C41" s="64">
        <f t="shared" si="1"/>
        <v>102.55</v>
      </c>
      <c r="D41" s="52">
        <f t="shared" si="2"/>
        <v>307.65</v>
      </c>
    </row>
    <row r="42" spans="1:4" ht="14.25">
      <c r="A42" s="36" t="s">
        <v>49</v>
      </c>
      <c r="B42" s="62">
        <f>'[1]RESUMO FINAL'!C17</f>
        <v>0.03</v>
      </c>
      <c r="C42" s="64">
        <f t="shared" si="1"/>
        <v>38.46</v>
      </c>
      <c r="D42" s="52">
        <f t="shared" si="2"/>
        <v>115.38</v>
      </c>
    </row>
    <row r="43" spans="1:4" ht="14.25">
      <c r="A43" s="65" t="s">
        <v>50</v>
      </c>
      <c r="B43" s="66">
        <v>0.006</v>
      </c>
      <c r="C43" s="64">
        <f t="shared" si="1"/>
        <v>7.69</v>
      </c>
      <c r="D43" s="52">
        <f t="shared" si="2"/>
        <v>23.07</v>
      </c>
    </row>
    <row r="44" spans="1:4" s="60" customFormat="1" ht="14.25">
      <c r="A44" s="61" t="s">
        <v>51</v>
      </c>
      <c r="B44" s="67">
        <f>SUM(B36:B43)</f>
        <v>0.368</v>
      </c>
      <c r="C44" s="68">
        <f>TRUNC(SUM(C36:C43),2)</f>
        <v>471.74</v>
      </c>
      <c r="D44" s="59">
        <f t="shared" si="2"/>
        <v>1415.22</v>
      </c>
    </row>
    <row r="45" spans="1:4" ht="9.75" customHeight="1">
      <c r="A45" s="61"/>
      <c r="B45" s="67"/>
      <c r="C45" s="68"/>
      <c r="D45" s="52"/>
    </row>
    <row r="46" spans="1:4" ht="14.25">
      <c r="A46" s="50" t="s">
        <v>52</v>
      </c>
      <c r="B46" s="67"/>
      <c r="C46" s="68"/>
      <c r="D46" s="52"/>
    </row>
    <row r="47" spans="1:4" ht="14.25">
      <c r="A47" s="53" t="s">
        <v>42</v>
      </c>
      <c r="B47" s="67"/>
      <c r="C47" s="68"/>
      <c r="D47" s="52"/>
    </row>
    <row r="48" spans="1:4" ht="14.25">
      <c r="A48" s="61" t="s">
        <v>53</v>
      </c>
      <c r="B48" s="51"/>
      <c r="C48" s="52"/>
      <c r="D48" s="52"/>
    </row>
    <row r="49" spans="1:4" ht="14.25">
      <c r="A49" s="69" t="s">
        <v>54</v>
      </c>
      <c r="B49" s="70">
        <v>0.0833</v>
      </c>
      <c r="C49" s="71">
        <f aca="true" t="shared" si="3" ref="C49:C55">ROUND(C$32*B49,2)</f>
        <v>106.78</v>
      </c>
      <c r="D49" s="52">
        <f aca="true" t="shared" si="4" ref="D49:D56">C49*$B$13</f>
        <v>320.34000000000003</v>
      </c>
    </row>
    <row r="50" spans="1:4" ht="14.25">
      <c r="A50" s="69" t="s">
        <v>55</v>
      </c>
      <c r="B50" s="70">
        <v>0.0833</v>
      </c>
      <c r="C50" s="71">
        <f t="shared" si="3"/>
        <v>106.78</v>
      </c>
      <c r="D50" s="52">
        <f t="shared" si="4"/>
        <v>320.34000000000003</v>
      </c>
    </row>
    <row r="51" spans="1:4" ht="14.25">
      <c r="A51" s="36" t="s">
        <v>56</v>
      </c>
      <c r="B51" s="62">
        <v>0.0278</v>
      </c>
      <c r="C51" s="71">
        <f t="shared" si="3"/>
        <v>35.64</v>
      </c>
      <c r="D51" s="52">
        <f t="shared" si="4"/>
        <v>106.92</v>
      </c>
    </row>
    <row r="52" spans="1:4" ht="14.25">
      <c r="A52" s="36" t="s">
        <v>57</v>
      </c>
      <c r="B52" s="62">
        <v>0.0166</v>
      </c>
      <c r="C52" s="71">
        <f t="shared" si="3"/>
        <v>21.28</v>
      </c>
      <c r="D52" s="52">
        <f t="shared" si="4"/>
        <v>63.84</v>
      </c>
    </row>
    <row r="53" spans="1:4" ht="14.25">
      <c r="A53" s="72" t="s">
        <v>58</v>
      </c>
      <c r="B53" s="73">
        <v>0.001</v>
      </c>
      <c r="C53" s="71">
        <f t="shared" si="3"/>
        <v>1.28</v>
      </c>
      <c r="D53" s="52">
        <f t="shared" si="4"/>
        <v>3.84</v>
      </c>
    </row>
    <row r="54" spans="1:4" ht="14.25">
      <c r="A54" s="36" t="s">
        <v>59</v>
      </c>
      <c r="B54" s="62">
        <v>0.0028</v>
      </c>
      <c r="C54" s="71">
        <f t="shared" si="3"/>
        <v>3.59</v>
      </c>
      <c r="D54" s="52">
        <f t="shared" si="4"/>
        <v>10.77</v>
      </c>
    </row>
    <row r="55" spans="1:4" ht="14.25">
      <c r="A55" s="65" t="s">
        <v>60</v>
      </c>
      <c r="B55" s="66">
        <v>0.0003</v>
      </c>
      <c r="C55" s="71">
        <f t="shared" si="3"/>
        <v>0.38</v>
      </c>
      <c r="D55" s="52">
        <f t="shared" si="4"/>
        <v>1.1400000000000001</v>
      </c>
    </row>
    <row r="56" spans="1:4" s="60" customFormat="1" ht="14.25">
      <c r="A56" s="61" t="s">
        <v>61</v>
      </c>
      <c r="B56" s="67">
        <f>SUM(B49:B55)</f>
        <v>0.2151</v>
      </c>
      <c r="C56" s="59">
        <f>ROUND(SUM(C49:C55),2)</f>
        <v>275.73</v>
      </c>
      <c r="D56" s="59">
        <f t="shared" si="4"/>
        <v>827.19</v>
      </c>
    </row>
    <row r="57" spans="1:4" ht="9.75" customHeight="1">
      <c r="A57" s="61"/>
      <c r="B57" s="67"/>
      <c r="C57" s="52"/>
      <c r="D57" s="52"/>
    </row>
    <row r="58" spans="1:4" ht="14.25">
      <c r="A58" s="61" t="s">
        <v>62</v>
      </c>
      <c r="B58" s="51"/>
      <c r="C58" s="52"/>
      <c r="D58" s="52"/>
    </row>
    <row r="59" spans="1:7" ht="14.25">
      <c r="A59" s="69" t="s">
        <v>63</v>
      </c>
      <c r="B59" s="70">
        <v>0.0069</v>
      </c>
      <c r="C59" s="71">
        <f aca="true" t="shared" si="5" ref="C59:C62">ROUND(C$32*B59,2)</f>
        <v>8.84</v>
      </c>
      <c r="D59" s="52">
        <f aca="true" t="shared" si="6" ref="D59:D63">C59*$B$13</f>
        <v>26.52</v>
      </c>
      <c r="E59" s="74"/>
      <c r="F59" s="74"/>
      <c r="G59" s="74"/>
    </row>
    <row r="60" spans="1:4" ht="14.25">
      <c r="A60" s="36" t="s">
        <v>64</v>
      </c>
      <c r="B60" s="62">
        <v>0.0008</v>
      </c>
      <c r="C60" s="71">
        <f t="shared" si="5"/>
        <v>1.03</v>
      </c>
      <c r="D60" s="52">
        <f t="shared" si="6"/>
        <v>3.09</v>
      </c>
    </row>
    <row r="61" spans="1:4" ht="14.25">
      <c r="A61" s="36" t="s">
        <v>65</v>
      </c>
      <c r="B61" s="62">
        <v>0.032</v>
      </c>
      <c r="C61" s="71">
        <f t="shared" si="5"/>
        <v>41.02</v>
      </c>
      <c r="D61" s="52">
        <f t="shared" si="6"/>
        <v>123.06</v>
      </c>
    </row>
    <row r="62" spans="1:8" ht="14.25">
      <c r="A62" s="36" t="s">
        <v>66</v>
      </c>
      <c r="B62" s="66">
        <v>0.008</v>
      </c>
      <c r="C62" s="71">
        <f t="shared" si="5"/>
        <v>10.26</v>
      </c>
      <c r="D62" s="52">
        <f t="shared" si="6"/>
        <v>30.78</v>
      </c>
      <c r="E62" s="74"/>
      <c r="G62" s="74"/>
      <c r="H62" s="74"/>
    </row>
    <row r="63" spans="1:4" s="60" customFormat="1" ht="14.25">
      <c r="A63" s="56" t="s">
        <v>67</v>
      </c>
      <c r="B63" s="57">
        <f>SUM(B59:B62)</f>
        <v>0.047700000000000006</v>
      </c>
      <c r="C63" s="58">
        <f>ROUND(SUM(C59:C62),2)</f>
        <v>61.15</v>
      </c>
      <c r="D63" s="59">
        <f t="shared" si="6"/>
        <v>183.45</v>
      </c>
    </row>
    <row r="64" spans="1:4" ht="10.5" customHeight="1">
      <c r="A64" s="56"/>
      <c r="B64" s="57"/>
      <c r="C64" s="75"/>
      <c r="D64" s="52"/>
    </row>
    <row r="65" spans="1:4" ht="14.25">
      <c r="A65" s="61" t="s">
        <v>68</v>
      </c>
      <c r="B65" s="62"/>
      <c r="C65" s="52"/>
      <c r="D65" s="52"/>
    </row>
    <row r="66" spans="1:4" ht="14.25">
      <c r="A66" s="76" t="s">
        <v>69</v>
      </c>
      <c r="B66" s="73">
        <v>0.0791</v>
      </c>
      <c r="C66" s="77">
        <f>ROUND(C32*B66,2)</f>
        <v>101.4</v>
      </c>
      <c r="D66" s="77">
        <f aca="true" t="shared" si="7" ref="D66:D69">C66*$B$13</f>
        <v>304.20000000000005</v>
      </c>
    </row>
    <row r="67" spans="1:4" ht="14.25">
      <c r="A67" s="76" t="s">
        <v>70</v>
      </c>
      <c r="B67" s="73">
        <v>0.0001</v>
      </c>
      <c r="C67" s="77">
        <f>ROUND(C32*B67,2)/5</f>
        <v>0.026000000000000002</v>
      </c>
      <c r="D67" s="77">
        <f t="shared" si="7"/>
        <v>0.07800000000000001</v>
      </c>
    </row>
    <row r="68" spans="1:4" ht="24.75">
      <c r="A68" s="76" t="s">
        <v>71</v>
      </c>
      <c r="B68" s="73">
        <v>0.0001</v>
      </c>
      <c r="C68" s="77">
        <f>ROUND(C32*B68,2)/5</f>
        <v>0.026000000000000002</v>
      </c>
      <c r="D68" s="77">
        <f t="shared" si="7"/>
        <v>0.07800000000000001</v>
      </c>
    </row>
    <row r="69" spans="1:4" s="80" customFormat="1" ht="15.75">
      <c r="A69" s="78" t="s">
        <v>72</v>
      </c>
      <c r="B69" s="79">
        <f>SUM(B66:B68)</f>
        <v>0.07930000000000001</v>
      </c>
      <c r="C69" s="59">
        <f>ROUND(C$32*B69,2)</f>
        <v>101.65</v>
      </c>
      <c r="D69" s="59">
        <f t="shared" si="7"/>
        <v>304.95000000000005</v>
      </c>
    </row>
    <row r="70" spans="1:4" ht="9.75" customHeight="1">
      <c r="A70" s="78"/>
      <c r="B70" s="79"/>
      <c r="C70" s="64"/>
      <c r="D70" s="52"/>
    </row>
    <row r="71" spans="1:4" s="60" customFormat="1" ht="14.25">
      <c r="A71" s="61" t="s">
        <v>73</v>
      </c>
      <c r="B71" s="67">
        <f>B69+B63+B56</f>
        <v>0.3421</v>
      </c>
      <c r="C71" s="59">
        <f>C69+C63+C56</f>
        <v>438.53000000000003</v>
      </c>
      <c r="D71" s="59">
        <f>C71*$B$13</f>
        <v>1315.5900000000001</v>
      </c>
    </row>
    <row r="72" spans="1:4" ht="11.25" customHeight="1">
      <c r="A72" s="81"/>
      <c r="B72" s="82"/>
      <c r="C72" s="83"/>
      <c r="D72" s="84"/>
    </row>
    <row r="73" spans="1:4" s="60" customFormat="1" ht="14.25">
      <c r="A73" s="81" t="s">
        <v>74</v>
      </c>
      <c r="B73" s="85">
        <f>B71+B44</f>
        <v>0.7101</v>
      </c>
      <c r="C73" s="86">
        <f>C32+C71+C44</f>
        <v>2192.1488181818186</v>
      </c>
      <c r="D73" s="84">
        <f>C73*$B$13</f>
        <v>6576.446454545456</v>
      </c>
    </row>
    <row r="74" spans="1:4" ht="9.75" customHeight="1">
      <c r="A74" s="30"/>
      <c r="B74" s="30"/>
      <c r="C74" s="30"/>
      <c r="D74" s="30"/>
    </row>
    <row r="75" spans="1:4" ht="14.25">
      <c r="A75" s="17" t="s">
        <v>75</v>
      </c>
      <c r="B75" s="48">
        <f>B23</f>
        <v>0</v>
      </c>
      <c r="C75" s="49">
        <f>C23</f>
        <v>0</v>
      </c>
      <c r="D75" s="49">
        <f>D23</f>
        <v>0</v>
      </c>
    </row>
    <row r="76" spans="1:4" ht="14.25">
      <c r="A76" s="72" t="s">
        <v>76</v>
      </c>
      <c r="B76" s="87">
        <v>4</v>
      </c>
      <c r="C76" s="52">
        <f>(B76*42)</f>
        <v>168</v>
      </c>
      <c r="D76" s="52">
        <f aca="true" t="shared" si="8" ref="D76:D80">C76*$B$13</f>
        <v>504</v>
      </c>
    </row>
    <row r="77" spans="1:4" ht="14.25">
      <c r="A77" s="53" t="s">
        <v>77</v>
      </c>
      <c r="B77" s="73">
        <v>0.06</v>
      </c>
      <c r="C77" s="52">
        <f>-(B77*C25)</f>
        <v>-48.47440909090909</v>
      </c>
      <c r="D77" s="52">
        <f t="shared" si="8"/>
        <v>-145.42322727272727</v>
      </c>
    </row>
    <row r="78" spans="1:4" ht="14.25">
      <c r="A78" s="36" t="s">
        <v>78</v>
      </c>
      <c r="B78" s="87">
        <v>18.2</v>
      </c>
      <c r="C78" s="52">
        <f>(B78*21)</f>
        <v>382.2</v>
      </c>
      <c r="D78" s="52">
        <f t="shared" si="8"/>
        <v>1146.6</v>
      </c>
    </row>
    <row r="79" spans="1:4" ht="14.25">
      <c r="A79" s="36" t="s">
        <v>79</v>
      </c>
      <c r="B79" s="73">
        <v>0.19</v>
      </c>
      <c r="C79" s="52">
        <f>-B79*C78</f>
        <v>-72.618</v>
      </c>
      <c r="D79" s="52">
        <f t="shared" si="8"/>
        <v>-217.85399999999998</v>
      </c>
    </row>
    <row r="80" spans="1:4" s="60" customFormat="1" ht="14.25">
      <c r="A80" s="61" t="s">
        <v>80</v>
      </c>
      <c r="B80" s="88" t="s">
        <v>13</v>
      </c>
      <c r="C80" s="59">
        <f>SUM(C76:C79)</f>
        <v>429.1075909090909</v>
      </c>
      <c r="D80" s="59">
        <f t="shared" si="8"/>
        <v>1287.3227727272726</v>
      </c>
    </row>
    <row r="81" spans="1:4" ht="10.5" customHeight="1">
      <c r="A81" s="30"/>
      <c r="B81" s="30"/>
      <c r="C81" s="30"/>
      <c r="D81" s="30"/>
    </row>
    <row r="82" spans="1:4" ht="14.25">
      <c r="A82" s="17" t="s">
        <v>81</v>
      </c>
      <c r="B82" s="48">
        <f>B75</f>
        <v>0</v>
      </c>
      <c r="C82" s="49">
        <f>C23</f>
        <v>0</v>
      </c>
      <c r="D82" s="49">
        <f>D23</f>
        <v>0</v>
      </c>
    </row>
    <row r="83" spans="1:4" s="90" customFormat="1" ht="14.25">
      <c r="A83" s="72" t="s">
        <v>82</v>
      </c>
      <c r="B83" s="89" t="s">
        <v>13</v>
      </c>
      <c r="C83" s="52">
        <v>0</v>
      </c>
      <c r="D83" s="52">
        <f aca="true" t="shared" si="9" ref="D83:D88">C83*$B$13</f>
        <v>0</v>
      </c>
    </row>
    <row r="84" spans="1:4" ht="14.25">
      <c r="A84" s="72" t="s">
        <v>83</v>
      </c>
      <c r="B84" s="89" t="s">
        <v>13</v>
      </c>
      <c r="C84" s="52">
        <v>0</v>
      </c>
      <c r="D84" s="52">
        <f t="shared" si="9"/>
        <v>0</v>
      </c>
    </row>
    <row r="85" spans="1:4" ht="14.25">
      <c r="A85" s="53" t="s">
        <v>84</v>
      </c>
      <c r="B85" s="62" t="s">
        <v>13</v>
      </c>
      <c r="C85" s="52">
        <v>0</v>
      </c>
      <c r="D85" s="52">
        <f t="shared" si="9"/>
        <v>0</v>
      </c>
    </row>
    <row r="86" spans="1:4" ht="14.25">
      <c r="A86" s="36" t="s">
        <v>85</v>
      </c>
      <c r="B86" s="62" t="s">
        <v>13</v>
      </c>
      <c r="C86" s="52">
        <v>0</v>
      </c>
      <c r="D86" s="52">
        <f t="shared" si="9"/>
        <v>0</v>
      </c>
    </row>
    <row r="87" spans="1:4" ht="14.25">
      <c r="A87" s="55" t="s">
        <v>86</v>
      </c>
      <c r="B87" s="66" t="s">
        <v>13</v>
      </c>
      <c r="C87" s="75">
        <v>15.62</v>
      </c>
      <c r="D87" s="52">
        <f t="shared" si="9"/>
        <v>46.86</v>
      </c>
    </row>
    <row r="88" spans="1:4" s="60" customFormat="1" ht="14.25">
      <c r="A88" s="61" t="s">
        <v>87</v>
      </c>
      <c r="B88" s="88"/>
      <c r="C88" s="59">
        <f>SUM(C83:C87)</f>
        <v>15.62</v>
      </c>
      <c r="D88" s="59">
        <f t="shared" si="9"/>
        <v>46.86</v>
      </c>
    </row>
    <row r="89" spans="1:4" ht="10.5" customHeight="1">
      <c r="A89" s="91"/>
      <c r="B89" s="91"/>
      <c r="C89" s="91"/>
      <c r="D89" s="91"/>
    </row>
    <row r="90" spans="1:4" ht="14.25">
      <c r="A90" s="92" t="s">
        <v>88</v>
      </c>
      <c r="B90" s="48" t="s">
        <v>89</v>
      </c>
      <c r="C90" s="49">
        <f>C82</f>
        <v>0</v>
      </c>
      <c r="D90" s="49">
        <f>D82</f>
        <v>0</v>
      </c>
    </row>
    <row r="91" spans="1:4" ht="14.25">
      <c r="A91" s="36" t="s">
        <v>90</v>
      </c>
      <c r="B91" s="93">
        <f>'[1]RESUMO FINAL'!$C$21</f>
        <v>3</v>
      </c>
      <c r="C91" s="94">
        <f>ROUND(($C$73+$C$88+C80)*$B$91%,2)</f>
        <v>79.11</v>
      </c>
      <c r="D91" s="95">
        <f aca="true" t="shared" si="10" ref="D91:D93">C91*$B$13</f>
        <v>237.32999999999998</v>
      </c>
    </row>
    <row r="92" spans="1:4" ht="14.25">
      <c r="A92" s="36" t="s">
        <v>91</v>
      </c>
      <c r="B92" s="96">
        <f>'[1]RESUMO FINAL'!$C$22</f>
        <v>6.79</v>
      </c>
      <c r="C92" s="97">
        <f>ROUND(($C$73+$C$88+C80)*$B$92%,2)</f>
        <v>179.04</v>
      </c>
      <c r="D92" s="95">
        <f t="shared" si="10"/>
        <v>537.12</v>
      </c>
    </row>
    <row r="93" spans="1:4" s="60" customFormat="1" ht="14.25">
      <c r="A93" s="61" t="s">
        <v>92</v>
      </c>
      <c r="B93" s="98"/>
      <c r="C93" s="59">
        <f>ROUND(SUM(C91:C92),2)</f>
        <v>258.15</v>
      </c>
      <c r="D93" s="59">
        <f t="shared" si="10"/>
        <v>774.4499999999999</v>
      </c>
    </row>
    <row r="94" spans="1:4" ht="10.5" customHeight="1">
      <c r="A94" s="99"/>
      <c r="B94" s="100"/>
      <c r="C94" s="100"/>
      <c r="D94" s="100"/>
    </row>
    <row r="95" spans="1:4" ht="14.25">
      <c r="A95" s="101" t="s">
        <v>93</v>
      </c>
      <c r="B95" s="48" t="s">
        <v>89</v>
      </c>
      <c r="C95" s="49">
        <f>C90</f>
        <v>0</v>
      </c>
      <c r="D95" s="49">
        <f>D90</f>
        <v>0</v>
      </c>
    </row>
    <row r="96" spans="1:4" ht="14.25">
      <c r="A96" s="36" t="s">
        <v>94</v>
      </c>
      <c r="B96" s="70">
        <f>IF($B$5="x",0.65%,1.65%)</f>
        <v>0.0165</v>
      </c>
      <c r="C96" s="102">
        <f aca="true" t="shared" si="11" ref="C96:C98">SUM($C$108)*B96</f>
        <v>53.82302619718311</v>
      </c>
      <c r="D96" s="52">
        <f aca="true" t="shared" si="12" ref="D96:D99">C96*$B$13</f>
        <v>161.46907859154933</v>
      </c>
    </row>
    <row r="97" spans="1:4" ht="15.75" customHeight="1">
      <c r="A97" s="53" t="s">
        <v>95</v>
      </c>
      <c r="B97" s="70">
        <f>IF($B$5="x",3%,7.6%)</f>
        <v>0.076</v>
      </c>
      <c r="C97" s="102">
        <f t="shared" si="11"/>
        <v>247.91212066581312</v>
      </c>
      <c r="D97" s="52">
        <f t="shared" si="12"/>
        <v>743.7363619974394</v>
      </c>
    </row>
    <row r="98" spans="1:4" ht="16.5" customHeight="1">
      <c r="A98" s="53" t="s">
        <v>96</v>
      </c>
      <c r="B98" s="103">
        <v>0.02</v>
      </c>
      <c r="C98" s="102">
        <f t="shared" si="11"/>
        <v>65.24003175416135</v>
      </c>
      <c r="D98" s="52">
        <f t="shared" si="12"/>
        <v>195.72009526248405</v>
      </c>
    </row>
    <row r="99" spans="1:7" s="60" customFormat="1" ht="16.5" customHeight="1">
      <c r="A99" s="61" t="s">
        <v>97</v>
      </c>
      <c r="B99" s="82">
        <f>SUM(B96:B98)</f>
        <v>0.1125</v>
      </c>
      <c r="C99" s="104">
        <f>SUM(C95:C98)</f>
        <v>366.97517861715755</v>
      </c>
      <c r="D99" s="59">
        <f t="shared" si="12"/>
        <v>1100.9255358514727</v>
      </c>
      <c r="G99" s="1"/>
    </row>
    <row r="100" spans="1:8" ht="10.5" customHeight="1">
      <c r="A100" s="105"/>
      <c r="B100" s="105"/>
      <c r="C100" s="105"/>
      <c r="D100" s="105"/>
      <c r="F100" s="106"/>
      <c r="H100" s="107"/>
    </row>
    <row r="101" spans="1:8" ht="14.25">
      <c r="A101" s="108" t="s">
        <v>98</v>
      </c>
      <c r="B101" s="48">
        <f>B82</f>
        <v>0</v>
      </c>
      <c r="C101" s="49">
        <f>C95</f>
        <v>0</v>
      </c>
      <c r="D101" s="49">
        <f>D95</f>
        <v>0</v>
      </c>
      <c r="F101" s="106"/>
      <c r="H101" s="107"/>
    </row>
    <row r="102" spans="1:8" s="112" customFormat="1" ht="16.5">
      <c r="A102" s="109" t="s">
        <v>99</v>
      </c>
      <c r="B102" s="110" t="s">
        <v>13</v>
      </c>
      <c r="C102" s="111">
        <f>C73</f>
        <v>2192.1488181818186</v>
      </c>
      <c r="D102" s="111">
        <f>C102*B13</f>
        <v>6576.446454545456</v>
      </c>
      <c r="F102" s="106"/>
      <c r="G102" s="1"/>
      <c r="H102" s="107"/>
    </row>
    <row r="103" spans="1:8" s="112" customFormat="1" ht="15.75" customHeight="1">
      <c r="A103" s="113" t="s">
        <v>100</v>
      </c>
      <c r="B103" s="114" t="s">
        <v>13</v>
      </c>
      <c r="C103" s="111">
        <f>C80</f>
        <v>429.1075909090909</v>
      </c>
      <c r="D103" s="111">
        <f>C103*B13</f>
        <v>1287.3227727272726</v>
      </c>
      <c r="F103" s="106"/>
      <c r="G103" s="1"/>
      <c r="H103" s="107"/>
    </row>
    <row r="104" spans="1:8" s="112" customFormat="1" ht="15.75" customHeight="1">
      <c r="A104" s="113" t="s">
        <v>101</v>
      </c>
      <c r="B104" s="114" t="s">
        <v>13</v>
      </c>
      <c r="C104" s="111">
        <f>C88</f>
        <v>15.62</v>
      </c>
      <c r="D104" s="111">
        <f>C104*B13</f>
        <v>46.86</v>
      </c>
      <c r="F104" s="106"/>
      <c r="G104" s="1"/>
      <c r="H104" s="107"/>
    </row>
    <row r="105" spans="1:8" s="112" customFormat="1" ht="15.75" customHeight="1">
      <c r="A105" s="113" t="s">
        <v>102</v>
      </c>
      <c r="B105" s="114" t="s">
        <v>13</v>
      </c>
      <c r="C105" s="111">
        <f>C93</f>
        <v>258.15</v>
      </c>
      <c r="D105" s="111">
        <f>C105*B13</f>
        <v>774.4499999999999</v>
      </c>
      <c r="F105" s="106"/>
      <c r="G105" s="1"/>
      <c r="H105" s="107"/>
    </row>
    <row r="106" spans="1:8" s="112" customFormat="1" ht="15.75" customHeight="1">
      <c r="A106" s="113" t="s">
        <v>103</v>
      </c>
      <c r="B106" s="114" t="s">
        <v>13</v>
      </c>
      <c r="C106" s="111">
        <f>C99</f>
        <v>366.97517861715755</v>
      </c>
      <c r="D106" s="111">
        <f>C106*B13</f>
        <v>1100.9255358514727</v>
      </c>
      <c r="G106" s="1"/>
      <c r="H106" s="107"/>
    </row>
    <row r="107" spans="1:8" s="112" customFormat="1" ht="10.5" customHeight="1">
      <c r="A107" s="115"/>
      <c r="B107" s="115"/>
      <c r="C107" s="115"/>
      <c r="D107" s="115"/>
      <c r="G107" s="1"/>
      <c r="H107" s="107"/>
    </row>
    <row r="108" spans="1:7" s="119" customFormat="1" ht="16.5">
      <c r="A108" s="116" t="s">
        <v>104</v>
      </c>
      <c r="B108" s="116"/>
      <c r="C108" s="117">
        <f>SUM(C102:C105)/((1-(B99/1)))</f>
        <v>3262.0015877080673</v>
      </c>
      <c r="D108" s="118">
        <f>C108*B13</f>
        <v>9786.004763124201</v>
      </c>
      <c r="G108" s="1"/>
    </row>
    <row r="109" spans="1:10" ht="10.5" customHeight="1">
      <c r="A109" s="120"/>
      <c r="B109" s="121"/>
      <c r="C109" s="121"/>
      <c r="D109" s="122"/>
      <c r="J109" s="74"/>
    </row>
    <row r="110" spans="1:4" ht="16.5">
      <c r="A110" s="123" t="s">
        <v>105</v>
      </c>
      <c r="B110" s="124"/>
      <c r="C110" s="49">
        <f>C101</f>
        <v>0</v>
      </c>
      <c r="D110" s="49">
        <f>D101</f>
        <v>0</v>
      </c>
    </row>
    <row r="111" spans="1:4" s="128" customFormat="1" ht="16.5">
      <c r="A111" s="125" t="s">
        <v>106</v>
      </c>
      <c r="B111" s="126">
        <v>12</v>
      </c>
      <c r="C111" s="127">
        <f>C108*B111-0.02</f>
        <v>39143.99905249681</v>
      </c>
      <c r="D111" s="127">
        <f>D108*B111-0.06</f>
        <v>117431.99715749042</v>
      </c>
    </row>
  </sheetData>
  <sheetProtection selectLockedCells="1" selectUnlockedCells="1"/>
  <mergeCells count="23">
    <mergeCell ref="A1:D1"/>
    <mergeCell ref="A3:D3"/>
    <mergeCell ref="C8:D8"/>
    <mergeCell ref="C9:D9"/>
    <mergeCell ref="C10:D10"/>
    <mergeCell ref="C11:D11"/>
    <mergeCell ref="C12:D12"/>
    <mergeCell ref="C13:D13"/>
    <mergeCell ref="C14:D14"/>
    <mergeCell ref="A15:D15"/>
    <mergeCell ref="C17:D17"/>
    <mergeCell ref="C18:D18"/>
    <mergeCell ref="C19:D19"/>
    <mergeCell ref="C20:D20"/>
    <mergeCell ref="C21:D21"/>
    <mergeCell ref="C22:D22"/>
    <mergeCell ref="A74:D74"/>
    <mergeCell ref="A81:D81"/>
    <mergeCell ref="A89:D89"/>
    <mergeCell ref="B94:D94"/>
    <mergeCell ref="A100:D100"/>
    <mergeCell ref="A107:D107"/>
    <mergeCell ref="A108:B108"/>
  </mergeCells>
  <printOptions horizontalCentered="1"/>
  <pageMargins left="0.19652777777777777" right="0.19652777777777777" top="0.2951388888888889" bottom="0.2951388888888889" header="0.19652777777777777" footer="0.19652777777777777"/>
  <pageSetup firstPageNumber="1" useFirstPageNumber="1"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10.28125" defaultRowHeight="12.75"/>
  <cols>
    <col min="1" max="1" width="11.00390625" style="0" customWidth="1"/>
    <col min="2" max="2" width="64.8515625" style="0" customWidth="1"/>
    <col min="3" max="3" width="10.28125" style="0" customWidth="1"/>
    <col min="4" max="4" width="10.57421875" style="0" customWidth="1"/>
    <col min="5" max="5" width="20.00390625" style="0" customWidth="1"/>
    <col min="6" max="6" width="21.57421875" style="0" customWidth="1"/>
    <col min="7" max="7" width="22.7109375" style="0" customWidth="1"/>
    <col min="8" max="16384" width="11.00390625" style="0" customWidth="1"/>
  </cols>
  <sheetData>
    <row r="1" spans="1:7" ht="93" customHeight="1">
      <c r="A1" s="4" t="s">
        <v>0</v>
      </c>
      <c r="B1" s="4"/>
      <c r="C1" s="4"/>
      <c r="D1" s="4"/>
      <c r="E1" s="4"/>
      <c r="F1" s="4"/>
      <c r="G1" s="4"/>
    </row>
    <row r="2" spans="1:7" ht="16.5">
      <c r="A2" s="129" t="s">
        <v>107</v>
      </c>
      <c r="B2" s="129"/>
      <c r="C2" s="129"/>
      <c r="D2" s="129"/>
      <c r="E2" s="129"/>
      <c r="F2" s="129"/>
      <c r="G2" s="129"/>
    </row>
    <row r="3" spans="1:7" ht="16.5">
      <c r="A3" s="130"/>
      <c r="B3" s="130"/>
      <c r="C3" s="130"/>
      <c r="D3" s="130"/>
      <c r="E3" s="130"/>
      <c r="F3" s="130"/>
      <c r="G3" s="130"/>
    </row>
    <row r="4" spans="1:7" ht="16.5">
      <c r="A4" s="130"/>
      <c r="B4" s="130"/>
      <c r="C4" s="130"/>
      <c r="D4" s="130"/>
      <c r="E4" s="130"/>
      <c r="F4" s="130"/>
      <c r="G4" s="130"/>
    </row>
    <row r="5" spans="1:7" ht="23.25" customHeight="1">
      <c r="A5" s="131" t="s">
        <v>2</v>
      </c>
      <c r="B5" s="131"/>
      <c r="C5" s="132"/>
      <c r="D5" s="133" t="s">
        <v>3</v>
      </c>
      <c r="E5" s="133"/>
      <c r="F5" s="130"/>
      <c r="G5" s="130"/>
    </row>
    <row r="6" spans="1:7" ht="24">
      <c r="A6" s="134"/>
      <c r="B6" s="134"/>
      <c r="C6" s="135" t="s">
        <v>108</v>
      </c>
      <c r="D6" s="136" t="s">
        <v>4</v>
      </c>
      <c r="E6" s="136"/>
      <c r="F6" s="130"/>
      <c r="G6" s="130" t="s">
        <v>5</v>
      </c>
    </row>
    <row r="7" spans="1:7" ht="16.5">
      <c r="A7" s="130"/>
      <c r="B7" s="130"/>
      <c r="C7" s="137"/>
      <c r="D7" s="137"/>
      <c r="E7" s="130"/>
      <c r="F7" s="130"/>
      <c r="G7" s="130"/>
    </row>
    <row r="8" spans="1:7" ht="16.5">
      <c r="A8" s="130"/>
      <c r="B8" s="130"/>
      <c r="C8" s="137"/>
      <c r="D8" s="137"/>
      <c r="E8" s="130"/>
      <c r="F8" s="130"/>
      <c r="G8" s="130"/>
    </row>
    <row r="9" spans="1:7" ht="16.5">
      <c r="A9" s="138" t="s">
        <v>109</v>
      </c>
      <c r="B9" s="138"/>
      <c r="C9" s="138"/>
      <c r="D9" s="138"/>
      <c r="E9" s="138"/>
      <c r="F9" s="138"/>
      <c r="G9" s="138"/>
    </row>
    <row r="10" spans="1:7" s="144" customFormat="1" ht="28.5">
      <c r="A10" s="139" t="s">
        <v>110</v>
      </c>
      <c r="B10" s="140" t="s">
        <v>111</v>
      </c>
      <c r="C10" s="140" t="s">
        <v>112</v>
      </c>
      <c r="D10" s="141" t="s">
        <v>113</v>
      </c>
      <c r="E10" s="142" t="s">
        <v>114</v>
      </c>
      <c r="F10" s="142" t="s">
        <v>115</v>
      </c>
      <c r="G10" s="143" t="s">
        <v>116</v>
      </c>
    </row>
    <row r="11" spans="1:7" s="150" customFormat="1" ht="15.75">
      <c r="A11" s="145">
        <v>1</v>
      </c>
      <c r="B11" s="146">
        <f>'[1]AUXILIAR DE LIMPEZA'!C18</f>
        <v>0</v>
      </c>
      <c r="C11" s="147">
        <f>'[1]AUXILIAR DE LIMPEZA'!B14</f>
        <v>3</v>
      </c>
      <c r="D11" s="147">
        <f>'[1]AUXILIAR DE LIMPEZA'!B13</f>
        <v>3</v>
      </c>
      <c r="E11" s="148">
        <v>2965.39</v>
      </c>
      <c r="F11" s="148">
        <v>8896.17</v>
      </c>
      <c r="G11" s="149">
        <f>F11*12</f>
        <v>106754.04000000001</v>
      </c>
    </row>
    <row r="12" spans="1:7" ht="16.5">
      <c r="A12" s="151"/>
      <c r="B12" s="152"/>
      <c r="C12" s="153"/>
      <c r="D12" s="153"/>
      <c r="E12" s="154"/>
      <c r="F12" s="154"/>
      <c r="G12" s="155"/>
    </row>
    <row r="13" spans="1:7" ht="16.5">
      <c r="A13" s="156" t="s">
        <v>117</v>
      </c>
      <c r="B13" s="156"/>
      <c r="C13" s="157">
        <f>SUM(C11:C12)</f>
        <v>3</v>
      </c>
      <c r="D13" s="157">
        <f>SUM(D11:D12)</f>
        <v>3</v>
      </c>
      <c r="E13" s="158">
        <f>SUM(E11:E12)</f>
        <v>2965.39</v>
      </c>
      <c r="F13" s="158">
        <f>SUM(F11:F12)</f>
        <v>8896.17</v>
      </c>
      <c r="G13" s="159">
        <f>SUM(G11:G12)</f>
        <v>106754.04000000001</v>
      </c>
    </row>
    <row r="14" spans="1:7" ht="12.75">
      <c r="A14" s="160"/>
      <c r="B14" s="161"/>
      <c r="C14" s="161"/>
      <c r="D14" s="161"/>
      <c r="E14" s="161"/>
      <c r="F14" s="161"/>
      <c r="G14" s="161"/>
    </row>
    <row r="15" spans="1:4" ht="15.75">
      <c r="A15" s="162" t="s">
        <v>118</v>
      </c>
      <c r="B15" s="162"/>
      <c r="C15" s="162"/>
      <c r="D15" s="163"/>
    </row>
    <row r="16" spans="1:4" ht="15">
      <c r="A16" s="164" t="s">
        <v>110</v>
      </c>
      <c r="B16" s="165" t="s">
        <v>111</v>
      </c>
      <c r="C16" s="166" t="s">
        <v>89</v>
      </c>
      <c r="D16" s="167"/>
    </row>
    <row r="17" spans="1:4" ht="20.25">
      <c r="A17" s="168">
        <v>1</v>
      </c>
      <c r="B17" s="169" t="s">
        <v>119</v>
      </c>
      <c r="C17" s="170">
        <v>0.03</v>
      </c>
      <c r="D17" s="171"/>
    </row>
    <row r="18" spans="1:7" ht="12.75">
      <c r="A18" s="160"/>
      <c r="B18" s="161"/>
      <c r="C18" s="161"/>
      <c r="D18" s="172"/>
      <c r="E18" s="161"/>
      <c r="F18" s="161"/>
      <c r="G18" s="161"/>
    </row>
    <row r="19" spans="1:4" ht="15.75">
      <c r="A19" s="162" t="s">
        <v>120</v>
      </c>
      <c r="B19" s="162"/>
      <c r="C19" s="162"/>
      <c r="D19" s="163"/>
    </row>
    <row r="20" spans="1:4" ht="15">
      <c r="A20" s="164" t="s">
        <v>110</v>
      </c>
      <c r="B20" s="165" t="s">
        <v>111</v>
      </c>
      <c r="C20" s="166" t="s">
        <v>89</v>
      </c>
      <c r="D20" s="167"/>
    </row>
    <row r="21" spans="1:4" ht="20.25">
      <c r="A21" s="168">
        <v>1</v>
      </c>
      <c r="B21" s="169" t="s">
        <v>121</v>
      </c>
      <c r="C21" s="173">
        <v>3</v>
      </c>
      <c r="D21" s="174"/>
    </row>
    <row r="22" spans="1:4" ht="20.25">
      <c r="A22" s="175">
        <v>2</v>
      </c>
      <c r="B22" s="176" t="s">
        <v>122</v>
      </c>
      <c r="C22" s="177">
        <v>6.79</v>
      </c>
      <c r="D22" s="174"/>
    </row>
    <row r="23" spans="1:7" ht="12.75">
      <c r="A23" s="160"/>
      <c r="B23" s="161"/>
      <c r="C23" s="161"/>
      <c r="D23" s="161"/>
      <c r="E23" s="160"/>
      <c r="F23" s="161"/>
      <c r="G23" s="161"/>
    </row>
    <row r="24" spans="1:7" ht="14.25">
      <c r="A24" s="160"/>
      <c r="B24" s="161"/>
      <c r="C24" s="161"/>
      <c r="D24" s="161"/>
      <c r="E24" s="160"/>
      <c r="F24" s="161"/>
      <c r="G24" s="161"/>
    </row>
    <row r="25" spans="1:7" ht="18.75">
      <c r="A25" s="178" t="s">
        <v>123</v>
      </c>
      <c r="B25" s="178"/>
      <c r="C25" s="178"/>
      <c r="D25" s="179"/>
      <c r="E25" s="180">
        <v>3262</v>
      </c>
      <c r="F25" s="181">
        <v>9786</v>
      </c>
      <c r="G25" s="181">
        <f>F25*12</f>
        <v>117432</v>
      </c>
    </row>
    <row r="26" spans="1:7" ht="14.25">
      <c r="A26" s="160"/>
      <c r="B26" s="161"/>
      <c r="C26" s="161"/>
      <c r="D26" s="161"/>
      <c r="E26" s="160"/>
      <c r="F26" s="161"/>
      <c r="G26" s="161"/>
    </row>
    <row r="27" spans="1:7" ht="14.25">
      <c r="A27" s="160"/>
      <c r="B27" s="161"/>
      <c r="C27" s="161"/>
      <c r="D27" s="161"/>
      <c r="E27" s="160"/>
      <c r="F27" s="161"/>
      <c r="G27" s="161"/>
    </row>
    <row r="28" spans="1:7" ht="14.25">
      <c r="A28" s="160"/>
      <c r="B28" s="161"/>
      <c r="C28" s="161"/>
      <c r="D28" s="161"/>
      <c r="E28" s="160"/>
      <c r="F28" s="161"/>
      <c r="G28" s="161"/>
    </row>
    <row r="29" spans="1:7" ht="14.25">
      <c r="A29" s="160"/>
      <c r="B29" s="161"/>
      <c r="C29" s="161"/>
      <c r="D29" s="161"/>
      <c r="E29" s="160"/>
      <c r="F29" s="161"/>
      <c r="G29" s="161"/>
    </row>
    <row r="30" spans="1:7" ht="14.25">
      <c r="A30" s="160"/>
      <c r="B30" s="161"/>
      <c r="C30" s="161"/>
      <c r="D30" s="161"/>
      <c r="E30" s="160"/>
      <c r="F30" s="161"/>
      <c r="G30" s="161"/>
    </row>
    <row r="31" spans="1:7" ht="14.25">
      <c r="A31" s="160"/>
      <c r="B31" s="161"/>
      <c r="C31" s="161"/>
      <c r="D31" s="161"/>
      <c r="E31" s="160"/>
      <c r="F31" s="161"/>
      <c r="G31" s="161"/>
    </row>
    <row r="32" spans="1:7" ht="14.25">
      <c r="A32" s="160"/>
      <c r="B32" s="161"/>
      <c r="C32" s="161"/>
      <c r="D32" s="161"/>
      <c r="E32" s="160"/>
      <c r="F32" s="161"/>
      <c r="G32" s="161"/>
    </row>
    <row r="33" spans="1:7" ht="16.5">
      <c r="A33" s="130"/>
      <c r="B33" s="130"/>
      <c r="C33" s="130"/>
      <c r="D33" s="130"/>
      <c r="E33" s="130"/>
      <c r="F33" s="130"/>
      <c r="G33" s="182"/>
    </row>
    <row r="34" spans="1:6" ht="15.75">
      <c r="A34" s="183"/>
      <c r="B34" s="183"/>
      <c r="C34" s="183"/>
      <c r="D34" s="183"/>
      <c r="E34" s="184"/>
      <c r="F34" s="184"/>
    </row>
    <row r="35" spans="1:6" ht="20.25">
      <c r="A35" s="185"/>
      <c r="B35" s="186"/>
      <c r="C35" s="187"/>
      <c r="D35" s="187"/>
      <c r="E35" s="188"/>
      <c r="F35" s="188"/>
    </row>
    <row r="36" spans="1:6" ht="20.25">
      <c r="A36" s="185"/>
      <c r="B36" s="186"/>
      <c r="C36" s="187"/>
      <c r="D36" s="187"/>
      <c r="E36" s="188"/>
      <c r="F36" s="188"/>
    </row>
    <row r="37" spans="1:6" ht="20.25">
      <c r="A37" s="185"/>
      <c r="B37" s="186"/>
      <c r="C37" s="189"/>
      <c r="D37" s="189"/>
      <c r="E37" s="190"/>
      <c r="F37" s="190"/>
    </row>
    <row r="38" spans="1:6" ht="20.25">
      <c r="A38" s="191"/>
      <c r="B38" s="191"/>
      <c r="C38" s="187"/>
      <c r="D38" s="187"/>
      <c r="E38" s="192"/>
      <c r="F38" s="192"/>
    </row>
  </sheetData>
  <sheetProtection selectLockedCells="1" selectUnlockedCells="1"/>
  <mergeCells count="12">
    <mergeCell ref="A1:G1"/>
    <mergeCell ref="A2:G2"/>
    <mergeCell ref="A5:B5"/>
    <mergeCell ref="D5:E5"/>
    <mergeCell ref="D6:E6"/>
    <mergeCell ref="A9:G9"/>
    <mergeCell ref="A13:B13"/>
    <mergeCell ref="A15:C15"/>
    <mergeCell ref="A19:C19"/>
    <mergeCell ref="A25:C25"/>
    <mergeCell ref="A33:F33"/>
    <mergeCell ref="A38:B3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7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A1" sqref="A1"/>
    </sheetView>
  </sheetViews>
  <sheetFormatPr defaultColWidth="8.00390625" defaultRowHeight="12.75"/>
  <cols>
    <col min="1" max="1" width="63.421875" style="0" customWidth="1"/>
    <col min="2" max="2" width="14.7109375" style="0" customWidth="1"/>
    <col min="3" max="3" width="40.00390625" style="0" customWidth="1"/>
    <col min="4" max="4" width="54.28125" style="0" customWidth="1"/>
    <col min="5" max="16384" width="9.00390625" style="0" customWidth="1"/>
  </cols>
  <sheetData>
    <row r="1" spans="1:4" s="193" customFormat="1" ht="66" customHeight="1">
      <c r="A1" s="4" t="s">
        <v>0</v>
      </c>
      <c r="B1" s="4"/>
      <c r="C1" s="4"/>
      <c r="D1" s="4"/>
    </row>
    <row r="2" spans="1:4" s="193" customFormat="1" ht="24" customHeight="1">
      <c r="A2" s="194"/>
      <c r="B2" s="194"/>
      <c r="C2" s="194"/>
      <c r="D2" s="194"/>
    </row>
    <row r="3" spans="1:4" s="193" customFormat="1" ht="15.75" customHeight="1">
      <c r="A3" s="195" t="s">
        <v>1</v>
      </c>
      <c r="B3" s="195"/>
      <c r="C3" s="195"/>
      <c r="D3" s="195"/>
    </row>
    <row r="4" spans="1:4" s="193" customFormat="1" ht="16.5">
      <c r="A4" s="196"/>
      <c r="B4" s="196"/>
      <c r="C4" s="196"/>
      <c r="D4" s="196"/>
    </row>
    <row r="5" spans="1:4" s="193" customFormat="1" ht="16.5">
      <c r="A5" s="197" t="s">
        <v>2</v>
      </c>
      <c r="B5" s="198" t="s">
        <v>108</v>
      </c>
      <c r="C5" s="199" t="s">
        <v>3</v>
      </c>
      <c r="D5" s="200"/>
    </row>
    <row r="6" spans="2:4" s="193" customFormat="1" ht="16.5">
      <c r="B6" s="198"/>
      <c r="C6" s="201" t="s">
        <v>4</v>
      </c>
      <c r="D6" s="202"/>
    </row>
    <row r="7" spans="2:4" s="193" customFormat="1" ht="15.75">
      <c r="B7" s="203"/>
      <c r="C7" s="202"/>
      <c r="D7" s="202"/>
    </row>
    <row r="8" spans="1:4" s="193" customFormat="1" ht="14.25">
      <c r="A8" s="204" t="s">
        <v>6</v>
      </c>
      <c r="B8" s="205" t="s">
        <v>7</v>
      </c>
      <c r="C8" s="205" t="s">
        <v>8</v>
      </c>
      <c r="D8" s="205"/>
    </row>
    <row r="9" spans="1:4" s="209" customFormat="1" ht="14.25">
      <c r="A9" s="206" t="s">
        <v>9</v>
      </c>
      <c r="B9" s="207"/>
      <c r="C9" s="208"/>
      <c r="D9" s="208"/>
    </row>
    <row r="10" spans="1:4" s="193" customFormat="1" ht="16.5">
      <c r="A10" s="210" t="s">
        <v>10</v>
      </c>
      <c r="B10" s="211">
        <v>6</v>
      </c>
      <c r="C10" s="208" t="s">
        <v>11</v>
      </c>
      <c r="D10" s="208"/>
    </row>
    <row r="11" spans="1:4" s="193" customFormat="1" ht="15" customHeight="1">
      <c r="A11" s="212" t="s">
        <v>12</v>
      </c>
      <c r="B11" s="213"/>
      <c r="C11" s="214" t="s">
        <v>124</v>
      </c>
      <c r="D11" s="214"/>
    </row>
    <row r="12" spans="1:4" s="193" customFormat="1" ht="16.5">
      <c r="A12" s="210" t="s">
        <v>15</v>
      </c>
      <c r="B12" s="215">
        <v>30</v>
      </c>
      <c r="C12" s="208" t="s">
        <v>125</v>
      </c>
      <c r="D12" s="208"/>
    </row>
    <row r="13" spans="1:4" s="193" customFormat="1" ht="16.5">
      <c r="A13" s="210" t="s">
        <v>17</v>
      </c>
      <c r="B13" s="215">
        <v>3</v>
      </c>
      <c r="C13" s="216" t="s">
        <v>18</v>
      </c>
      <c r="D13" s="216"/>
    </row>
    <row r="14" spans="1:4" s="193" customFormat="1" ht="16.5">
      <c r="A14" s="210" t="s">
        <v>19</v>
      </c>
      <c r="B14" s="215">
        <v>3</v>
      </c>
      <c r="C14" s="216" t="s">
        <v>18</v>
      </c>
      <c r="D14" s="216"/>
    </row>
    <row r="15" spans="1:4" s="193" customFormat="1" ht="14.25">
      <c r="A15" s="217"/>
      <c r="B15" s="217"/>
      <c r="C15" s="217"/>
      <c r="D15" s="217"/>
    </row>
    <row r="16" spans="1:4" s="193" customFormat="1" ht="14.25">
      <c r="A16" s="218" t="s">
        <v>20</v>
      </c>
      <c r="B16" s="219"/>
      <c r="C16" s="220"/>
      <c r="D16" s="221"/>
    </row>
    <row r="17" spans="1:4" s="225" customFormat="1" ht="15.75">
      <c r="A17" s="222" t="s">
        <v>126</v>
      </c>
      <c r="B17" s="223"/>
      <c r="C17" s="224">
        <v>1184.93</v>
      </c>
      <c r="D17" s="224"/>
    </row>
    <row r="18" spans="1:4" s="225" customFormat="1" ht="15.75" customHeight="1">
      <c r="A18" s="222" t="s">
        <v>22</v>
      </c>
      <c r="B18" s="226"/>
      <c r="C18" s="227" t="s">
        <v>127</v>
      </c>
      <c r="D18" s="227"/>
    </row>
    <row r="19" spans="1:4" s="193" customFormat="1" ht="14.25">
      <c r="A19" s="222" t="s">
        <v>24</v>
      </c>
      <c r="B19" s="228"/>
      <c r="C19" s="208" t="s">
        <v>128</v>
      </c>
      <c r="D19" s="208"/>
    </row>
    <row r="20" spans="1:4" s="193" customFormat="1" ht="14.25">
      <c r="A20" s="222" t="s">
        <v>26</v>
      </c>
      <c r="B20" s="228"/>
      <c r="C20" s="229">
        <v>44197</v>
      </c>
      <c r="D20" s="229"/>
    </row>
    <row r="21" spans="1:4" s="193" customFormat="1" ht="14.25">
      <c r="A21" s="222" t="s">
        <v>27</v>
      </c>
      <c r="B21" s="230"/>
      <c r="C21" s="231" t="s">
        <v>129</v>
      </c>
      <c r="D21" s="231"/>
    </row>
    <row r="22" spans="1:4" s="193" customFormat="1" ht="14.25">
      <c r="A22" s="210"/>
      <c r="B22" s="232"/>
      <c r="C22" s="208"/>
      <c r="D22" s="208"/>
    </row>
    <row r="23" spans="1:4" s="193" customFormat="1" ht="14.25">
      <c r="A23" s="233" t="s">
        <v>29</v>
      </c>
      <c r="B23" s="234" t="s">
        <v>30</v>
      </c>
      <c r="C23" s="235" t="s">
        <v>130</v>
      </c>
      <c r="D23" s="236" t="s">
        <v>131</v>
      </c>
    </row>
    <row r="24" spans="1:4" s="193" customFormat="1" ht="14.25">
      <c r="A24" s="237" t="s">
        <v>32</v>
      </c>
      <c r="B24" s="238"/>
      <c r="C24" s="239"/>
      <c r="D24" s="240"/>
    </row>
    <row r="25" spans="1:4" s="193" customFormat="1" ht="15.75">
      <c r="A25" s="241" t="s">
        <v>33</v>
      </c>
      <c r="B25" s="242">
        <f>B12</f>
        <v>30</v>
      </c>
      <c r="C25" s="243" t="s">
        <v>132</v>
      </c>
      <c r="D25" s="244" t="s">
        <v>133</v>
      </c>
    </row>
    <row r="26" spans="1:4" s="193" customFormat="1" ht="14.25">
      <c r="A26" s="241" t="s">
        <v>134</v>
      </c>
      <c r="B26" s="242">
        <v>0</v>
      </c>
      <c r="C26" s="243" t="s">
        <v>135</v>
      </c>
      <c r="D26" s="245" t="s">
        <v>136</v>
      </c>
    </row>
    <row r="27" spans="1:4" s="193" customFormat="1" ht="14.25">
      <c r="A27" s="241" t="s">
        <v>35</v>
      </c>
      <c r="B27" s="242">
        <v>0</v>
      </c>
      <c r="C27" s="243" t="s">
        <v>137</v>
      </c>
      <c r="D27" s="245" t="s">
        <v>138</v>
      </c>
    </row>
    <row r="28" spans="1:4" s="193" customFormat="1" ht="14.25">
      <c r="A28" s="241" t="s">
        <v>139</v>
      </c>
      <c r="B28" s="242">
        <v>0</v>
      </c>
      <c r="C28" s="243" t="s">
        <v>140</v>
      </c>
      <c r="D28" s="245" t="s">
        <v>141</v>
      </c>
    </row>
    <row r="29" spans="1:4" s="193" customFormat="1" ht="14.25">
      <c r="A29" s="246" t="s">
        <v>37</v>
      </c>
      <c r="B29" s="242">
        <v>0</v>
      </c>
      <c r="C29" s="243" t="s">
        <v>142</v>
      </c>
      <c r="D29" s="245" t="s">
        <v>143</v>
      </c>
    </row>
    <row r="30" spans="1:4" s="193" customFormat="1" ht="14.25">
      <c r="A30" s="246" t="s">
        <v>38</v>
      </c>
      <c r="B30" s="242">
        <v>0</v>
      </c>
      <c r="C30" s="243" t="s">
        <v>144</v>
      </c>
      <c r="D30" s="245" t="s">
        <v>143</v>
      </c>
    </row>
    <row r="31" spans="1:4" s="193" customFormat="1" ht="14.25">
      <c r="A31" s="246" t="s">
        <v>39</v>
      </c>
      <c r="B31" s="242">
        <v>0</v>
      </c>
      <c r="C31" s="243" t="s">
        <v>145</v>
      </c>
      <c r="D31" s="245" t="s">
        <v>146</v>
      </c>
    </row>
    <row r="32" spans="1:4" s="251" customFormat="1" ht="14.25">
      <c r="A32" s="247" t="s">
        <v>40</v>
      </c>
      <c r="B32" s="248"/>
      <c r="C32" s="249"/>
      <c r="D32" s="250"/>
    </row>
    <row r="33" spans="1:4" s="193" customFormat="1" ht="14.25">
      <c r="A33" s="252"/>
      <c r="B33" s="253"/>
      <c r="C33" s="239"/>
      <c r="D33" s="239"/>
    </row>
    <row r="34" spans="1:4" s="193" customFormat="1" ht="14.25">
      <c r="A34" s="237" t="s">
        <v>41</v>
      </c>
      <c r="B34" s="238"/>
      <c r="C34" s="239"/>
      <c r="D34" s="239"/>
    </row>
    <row r="35" spans="1:4" s="193" customFormat="1" ht="14.25">
      <c r="A35" s="241" t="s">
        <v>42</v>
      </c>
      <c r="B35" s="238"/>
      <c r="C35" s="254"/>
      <c r="D35" s="254"/>
    </row>
    <row r="36" spans="1:4" s="193" customFormat="1" ht="14.25">
      <c r="A36" s="222" t="s">
        <v>43</v>
      </c>
      <c r="B36" s="253">
        <v>0.2</v>
      </c>
      <c r="C36" s="243" t="s">
        <v>147</v>
      </c>
      <c r="D36" s="245" t="s">
        <v>148</v>
      </c>
    </row>
    <row r="37" spans="1:4" s="193" customFormat="1" ht="14.25">
      <c r="A37" s="222" t="s">
        <v>44</v>
      </c>
      <c r="B37" s="253">
        <v>0.015</v>
      </c>
      <c r="C37" s="243" t="s">
        <v>149</v>
      </c>
      <c r="D37" s="245" t="s">
        <v>150</v>
      </c>
    </row>
    <row r="38" spans="1:4" s="193" customFormat="1" ht="14.25">
      <c r="A38" s="222" t="s">
        <v>45</v>
      </c>
      <c r="B38" s="253">
        <v>0.01</v>
      </c>
      <c r="C38" s="243" t="s">
        <v>151</v>
      </c>
      <c r="D38" s="245" t="s">
        <v>152</v>
      </c>
    </row>
    <row r="39" spans="1:4" s="193" customFormat="1" ht="14.25">
      <c r="A39" s="222" t="s">
        <v>46</v>
      </c>
      <c r="B39" s="253">
        <v>0.002</v>
      </c>
      <c r="C39" s="243" t="s">
        <v>153</v>
      </c>
      <c r="D39" s="245" t="s">
        <v>154</v>
      </c>
    </row>
    <row r="40" spans="1:4" s="193" customFormat="1" ht="14.25">
      <c r="A40" s="222" t="s">
        <v>47</v>
      </c>
      <c r="B40" s="253">
        <v>0.025</v>
      </c>
      <c r="C40" s="243" t="s">
        <v>155</v>
      </c>
      <c r="D40" s="245" t="s">
        <v>156</v>
      </c>
    </row>
    <row r="41" spans="1:4" s="193" customFormat="1" ht="14.25">
      <c r="A41" s="222" t="s">
        <v>48</v>
      </c>
      <c r="B41" s="253">
        <v>0.08</v>
      </c>
      <c r="C41" s="243" t="s">
        <v>157</v>
      </c>
      <c r="D41" s="245" t="s">
        <v>158</v>
      </c>
    </row>
    <row r="42" spans="1:4" s="193" customFormat="1" ht="14.25">
      <c r="A42" s="222" t="s">
        <v>49</v>
      </c>
      <c r="B42" s="253">
        <f>'[1]RESUMO FINAL'!C23</f>
        <v>0</v>
      </c>
      <c r="C42" s="243" t="s">
        <v>159</v>
      </c>
      <c r="D42" s="245" t="s">
        <v>160</v>
      </c>
    </row>
    <row r="43" spans="1:4" s="193" customFormat="1" ht="14.25">
      <c r="A43" s="255" t="s">
        <v>50</v>
      </c>
      <c r="B43" s="256">
        <v>0.006</v>
      </c>
      <c r="C43" s="243" t="s">
        <v>161</v>
      </c>
      <c r="D43" s="245" t="s">
        <v>162</v>
      </c>
    </row>
    <row r="44" spans="1:4" s="251" customFormat="1" ht="14.25">
      <c r="A44" s="252" t="s">
        <v>51</v>
      </c>
      <c r="B44" s="257">
        <f>SUM(B36:B43)</f>
        <v>0.338</v>
      </c>
      <c r="C44" s="258"/>
      <c r="D44" s="250"/>
    </row>
    <row r="45" spans="1:4" s="193" customFormat="1" ht="14.25">
      <c r="A45" s="252"/>
      <c r="B45" s="257"/>
      <c r="C45" s="259"/>
      <c r="D45" s="239"/>
    </row>
    <row r="46" spans="1:4" s="193" customFormat="1" ht="14.25">
      <c r="A46" s="237" t="s">
        <v>52</v>
      </c>
      <c r="B46" s="257"/>
      <c r="C46" s="259"/>
      <c r="D46" s="239"/>
    </row>
    <row r="47" spans="1:4" s="193" customFormat="1" ht="14.25">
      <c r="A47" s="241" t="s">
        <v>42</v>
      </c>
      <c r="B47" s="257"/>
      <c r="C47" s="259"/>
      <c r="D47" s="239"/>
    </row>
    <row r="48" spans="1:4" s="193" customFormat="1" ht="14.25">
      <c r="A48" s="252" t="s">
        <v>53</v>
      </c>
      <c r="B48" s="238"/>
      <c r="C48" s="239"/>
      <c r="D48" s="239"/>
    </row>
    <row r="49" spans="1:4" s="193" customFormat="1" ht="14.25">
      <c r="A49" s="260" t="s">
        <v>54</v>
      </c>
      <c r="B49" s="261">
        <v>0.0833</v>
      </c>
      <c r="C49" s="243" t="s">
        <v>163</v>
      </c>
      <c r="D49" s="245" t="s">
        <v>164</v>
      </c>
    </row>
    <row r="50" spans="1:4" s="193" customFormat="1" ht="14.25">
      <c r="A50" s="260" t="s">
        <v>55</v>
      </c>
      <c r="B50" s="261">
        <v>0.0833</v>
      </c>
      <c r="C50" s="243" t="s">
        <v>163</v>
      </c>
      <c r="D50" s="245" t="s">
        <v>165</v>
      </c>
    </row>
    <row r="51" spans="1:4" s="193" customFormat="1" ht="14.25">
      <c r="A51" s="222" t="s">
        <v>56</v>
      </c>
      <c r="B51" s="253">
        <v>0.0278</v>
      </c>
      <c r="C51" s="243" t="s">
        <v>166</v>
      </c>
      <c r="D51" s="245" t="s">
        <v>165</v>
      </c>
    </row>
    <row r="52" spans="1:4" s="193" customFormat="1" ht="14.25">
      <c r="A52" s="222" t="s">
        <v>57</v>
      </c>
      <c r="B52" s="253">
        <v>0.0166</v>
      </c>
      <c r="C52" s="243" t="s">
        <v>167</v>
      </c>
      <c r="D52" s="245" t="s">
        <v>168</v>
      </c>
    </row>
    <row r="53" spans="1:4" s="193" customFormat="1" ht="15.75">
      <c r="A53" s="262" t="s">
        <v>58</v>
      </c>
      <c r="B53" s="263">
        <v>0.001</v>
      </c>
      <c r="C53" s="264" t="s">
        <v>169</v>
      </c>
      <c r="D53" s="244" t="s">
        <v>170</v>
      </c>
    </row>
    <row r="54" spans="1:4" s="193" customFormat="1" ht="14.25">
      <c r="A54" s="222" t="s">
        <v>59</v>
      </c>
      <c r="B54" s="253">
        <v>0.0028</v>
      </c>
      <c r="C54" s="265" t="s">
        <v>171</v>
      </c>
      <c r="D54" s="245" t="s">
        <v>172</v>
      </c>
    </row>
    <row r="55" spans="1:4" s="193" customFormat="1" ht="14.25">
      <c r="A55" s="255" t="s">
        <v>60</v>
      </c>
      <c r="B55" s="256">
        <v>0.0003</v>
      </c>
      <c r="C55" s="243" t="s">
        <v>173</v>
      </c>
      <c r="D55" s="245" t="s">
        <v>174</v>
      </c>
    </row>
    <row r="56" spans="1:4" s="251" customFormat="1" ht="14.25">
      <c r="A56" s="252" t="s">
        <v>61</v>
      </c>
      <c r="B56" s="257">
        <f>SUM(B49:B55)</f>
        <v>0.2151</v>
      </c>
      <c r="C56" s="250"/>
      <c r="D56" s="250"/>
    </row>
    <row r="57" spans="1:4" s="193" customFormat="1" ht="14.25">
      <c r="A57" s="252"/>
      <c r="B57" s="257"/>
      <c r="C57" s="239"/>
      <c r="D57" s="239"/>
    </row>
    <row r="58" spans="1:4" s="193" customFormat="1" ht="14.25">
      <c r="A58" s="252" t="s">
        <v>62</v>
      </c>
      <c r="B58" s="238"/>
      <c r="C58" s="239"/>
      <c r="D58" s="239"/>
    </row>
    <row r="59" spans="1:7" s="193" customFormat="1" ht="41.25">
      <c r="A59" s="266" t="s">
        <v>63</v>
      </c>
      <c r="B59" s="267">
        <v>0.0069</v>
      </c>
      <c r="C59" s="243" t="s">
        <v>175</v>
      </c>
      <c r="D59" s="244" t="s">
        <v>176</v>
      </c>
      <c r="E59" s="268"/>
      <c r="F59" s="268"/>
      <c r="G59" s="268"/>
    </row>
    <row r="60" spans="1:4" s="193" customFormat="1" ht="41.25">
      <c r="A60" s="269" t="s">
        <v>64</v>
      </c>
      <c r="B60" s="263">
        <v>0.0008</v>
      </c>
      <c r="C60" s="243" t="s">
        <v>175</v>
      </c>
      <c r="D60" s="244" t="s">
        <v>177</v>
      </c>
    </row>
    <row r="61" spans="1:4" s="193" customFormat="1" ht="14.25">
      <c r="A61" s="222" t="s">
        <v>65</v>
      </c>
      <c r="B61" s="253">
        <v>0.032</v>
      </c>
      <c r="C61" s="243" t="s">
        <v>178</v>
      </c>
      <c r="D61" s="245" t="s">
        <v>179</v>
      </c>
    </row>
    <row r="62" spans="1:8" s="193" customFormat="1" ht="14.25">
      <c r="A62" s="222" t="s">
        <v>66</v>
      </c>
      <c r="B62" s="256">
        <v>0.008</v>
      </c>
      <c r="C62" s="243" t="s">
        <v>180</v>
      </c>
      <c r="D62" s="245" t="s">
        <v>181</v>
      </c>
      <c r="E62" s="268"/>
      <c r="G62" s="268"/>
      <c r="H62" s="268"/>
    </row>
    <row r="63" spans="1:4" s="251" customFormat="1" ht="14.25">
      <c r="A63" s="247" t="s">
        <v>67</v>
      </c>
      <c r="B63" s="248">
        <f>SUM(B59:B62)</f>
        <v>0.047700000000000006</v>
      </c>
      <c r="C63" s="249"/>
      <c r="D63" s="250"/>
    </row>
    <row r="64" spans="1:4" s="193" customFormat="1" ht="14.25">
      <c r="A64" s="247"/>
      <c r="B64" s="248"/>
      <c r="C64" s="270"/>
      <c r="D64" s="239"/>
    </row>
    <row r="65" spans="1:4" s="193" customFormat="1" ht="14.25">
      <c r="A65" s="252" t="s">
        <v>68</v>
      </c>
      <c r="B65" s="253"/>
      <c r="C65" s="239"/>
      <c r="D65" s="239"/>
    </row>
    <row r="66" spans="1:4" s="193" customFormat="1" ht="24.75">
      <c r="A66" s="271" t="s">
        <v>69</v>
      </c>
      <c r="B66" s="263">
        <v>0.0791</v>
      </c>
      <c r="C66" s="243" t="s">
        <v>182</v>
      </c>
      <c r="D66" s="245" t="s">
        <v>183</v>
      </c>
    </row>
    <row r="67" spans="1:4" s="193" customFormat="1" ht="24.75">
      <c r="A67" s="271" t="s">
        <v>70</v>
      </c>
      <c r="B67" s="263">
        <v>0.0001</v>
      </c>
      <c r="C67" s="243" t="s">
        <v>184</v>
      </c>
      <c r="D67" s="245" t="s">
        <v>183</v>
      </c>
    </row>
    <row r="68" spans="1:4" s="193" customFormat="1" ht="24.75">
      <c r="A68" s="271" t="s">
        <v>71</v>
      </c>
      <c r="B68" s="263">
        <v>0.0001</v>
      </c>
      <c r="C68" s="243" t="s">
        <v>185</v>
      </c>
      <c r="D68" s="245" t="s">
        <v>183</v>
      </c>
    </row>
    <row r="69" spans="1:4" s="274" customFormat="1" ht="15.75">
      <c r="A69" s="272" t="s">
        <v>72</v>
      </c>
      <c r="B69" s="273">
        <f>SUM(B66:B68)</f>
        <v>0.07930000000000001</v>
      </c>
      <c r="C69" s="250"/>
      <c r="D69" s="250"/>
    </row>
    <row r="70" spans="1:4" s="193" customFormat="1" ht="14.25">
      <c r="A70" s="272"/>
      <c r="B70" s="273"/>
      <c r="C70" s="275"/>
      <c r="D70" s="239"/>
    </row>
    <row r="71" spans="1:4" s="251" customFormat="1" ht="14.25">
      <c r="A71" s="252" t="s">
        <v>73</v>
      </c>
      <c r="B71" s="257">
        <f>B69+B63+B56</f>
        <v>0.3421</v>
      </c>
      <c r="C71" s="250"/>
      <c r="D71" s="276"/>
    </row>
    <row r="72" spans="1:4" s="193" customFormat="1" ht="14.25">
      <c r="A72" s="277"/>
      <c r="B72" s="278"/>
      <c r="C72" s="239"/>
      <c r="D72" s="239"/>
    </row>
    <row r="73" spans="1:4" s="251" customFormat="1" ht="14.25">
      <c r="A73" s="277" t="s">
        <v>74</v>
      </c>
      <c r="B73" s="279" t="s">
        <v>13</v>
      </c>
      <c r="C73" s="250"/>
      <c r="D73" s="276"/>
    </row>
    <row r="74" spans="1:4" s="193" customFormat="1" ht="14.25">
      <c r="A74" s="280"/>
      <c r="B74" s="280"/>
      <c r="C74" s="280"/>
      <c r="D74" s="280"/>
    </row>
    <row r="75" spans="1:4" s="193" customFormat="1" ht="14.25">
      <c r="A75" s="204" t="s">
        <v>75</v>
      </c>
      <c r="B75" s="234">
        <f>B23</f>
        <v>0</v>
      </c>
      <c r="C75" s="281">
        <f>C23</f>
        <v>0</v>
      </c>
      <c r="D75" s="281">
        <f>D23</f>
        <v>0</v>
      </c>
    </row>
    <row r="76" spans="1:4" s="193" customFormat="1" ht="28.5">
      <c r="A76" s="262" t="s">
        <v>186</v>
      </c>
      <c r="B76" s="282">
        <v>2.6</v>
      </c>
      <c r="C76" s="243" t="s">
        <v>187</v>
      </c>
      <c r="D76" s="244" t="s">
        <v>188</v>
      </c>
    </row>
    <row r="77" spans="1:4" s="193" customFormat="1" ht="14.25">
      <c r="A77" s="241" t="s">
        <v>77</v>
      </c>
      <c r="B77" s="263">
        <v>0.06</v>
      </c>
      <c r="C77" s="243" t="s">
        <v>189</v>
      </c>
      <c r="D77" s="283" t="s">
        <v>190</v>
      </c>
    </row>
    <row r="78" spans="1:4" s="193" customFormat="1" ht="15.75">
      <c r="A78" s="222" t="s">
        <v>191</v>
      </c>
      <c r="B78" s="282">
        <v>0</v>
      </c>
      <c r="C78" s="243" t="s">
        <v>192</v>
      </c>
      <c r="D78" s="244" t="s">
        <v>193</v>
      </c>
    </row>
    <row r="79" spans="1:4" s="193" customFormat="1" ht="15.75">
      <c r="A79" s="222" t="s">
        <v>79</v>
      </c>
      <c r="B79" s="263">
        <v>0</v>
      </c>
      <c r="C79" s="243" t="s">
        <v>194</v>
      </c>
      <c r="D79" s="244" t="s">
        <v>193</v>
      </c>
    </row>
    <row r="80" spans="1:4" s="251" customFormat="1" ht="14.25">
      <c r="A80" s="252" t="s">
        <v>80</v>
      </c>
      <c r="B80" s="284" t="s">
        <v>13</v>
      </c>
      <c r="C80" s="250"/>
      <c r="D80" s="285"/>
    </row>
    <row r="81" spans="1:4" s="193" customFormat="1" ht="14.25">
      <c r="A81" s="280"/>
      <c r="B81" s="280"/>
      <c r="C81" s="280"/>
      <c r="D81" s="280"/>
    </row>
    <row r="82" spans="1:4" s="193" customFormat="1" ht="14.25">
      <c r="A82" s="204" t="s">
        <v>81</v>
      </c>
      <c r="B82" s="234">
        <f>B75</f>
        <v>0</v>
      </c>
      <c r="C82" s="281">
        <f>C23</f>
        <v>0</v>
      </c>
      <c r="D82" s="281">
        <f>D23</f>
        <v>0</v>
      </c>
    </row>
    <row r="83" spans="1:4" s="288" customFormat="1" ht="15.75">
      <c r="A83" s="262" t="s">
        <v>82</v>
      </c>
      <c r="B83" s="282" t="s">
        <v>13</v>
      </c>
      <c r="C83" s="286" t="s">
        <v>13</v>
      </c>
      <c r="D83" s="287" t="s">
        <v>195</v>
      </c>
    </row>
    <row r="84" spans="1:4" s="193" customFormat="1" ht="15.75">
      <c r="A84" s="262" t="s">
        <v>83</v>
      </c>
      <c r="B84" s="282" t="s">
        <v>13</v>
      </c>
      <c r="C84" s="286" t="s">
        <v>13</v>
      </c>
      <c r="D84" s="287" t="s">
        <v>195</v>
      </c>
    </row>
    <row r="85" spans="1:4" s="193" customFormat="1" ht="15">
      <c r="A85" s="241" t="s">
        <v>84</v>
      </c>
      <c r="B85" s="253" t="s">
        <v>13</v>
      </c>
      <c r="C85" s="289" t="s">
        <v>13</v>
      </c>
      <c r="D85" s="290" t="s">
        <v>193</v>
      </c>
    </row>
    <row r="86" spans="1:4" s="193" customFormat="1" ht="15">
      <c r="A86" s="222" t="s">
        <v>85</v>
      </c>
      <c r="B86" s="253" t="s">
        <v>13</v>
      </c>
      <c r="C86" s="289" t="s">
        <v>13</v>
      </c>
      <c r="D86" s="290" t="s">
        <v>193</v>
      </c>
    </row>
    <row r="87" spans="1:4" s="193" customFormat="1" ht="15">
      <c r="A87" s="246" t="s">
        <v>196</v>
      </c>
      <c r="B87" s="256" t="s">
        <v>13</v>
      </c>
      <c r="C87" s="291" t="s">
        <v>13</v>
      </c>
      <c r="D87" s="290" t="s">
        <v>193</v>
      </c>
    </row>
    <row r="88" spans="1:4" s="251" customFormat="1" ht="14.25">
      <c r="A88" s="252" t="s">
        <v>87</v>
      </c>
      <c r="B88" s="284"/>
      <c r="C88" s="292"/>
      <c r="D88" s="292"/>
    </row>
    <row r="89" spans="1:4" s="193" customFormat="1" ht="12.75" customHeight="1">
      <c r="A89" s="293"/>
      <c r="B89" s="293"/>
      <c r="C89" s="293"/>
      <c r="D89" s="293"/>
    </row>
    <row r="90" spans="1:4" s="193" customFormat="1" ht="14.25">
      <c r="A90" s="294" t="s">
        <v>88</v>
      </c>
      <c r="B90" s="234" t="s">
        <v>89</v>
      </c>
      <c r="C90" s="281">
        <f>C82</f>
        <v>0</v>
      </c>
      <c r="D90" s="281">
        <f>D82</f>
        <v>0</v>
      </c>
    </row>
    <row r="91" spans="1:4" s="193" customFormat="1" ht="27">
      <c r="A91" s="222" t="s">
        <v>90</v>
      </c>
      <c r="B91" s="295">
        <v>0</v>
      </c>
      <c r="C91" s="296" t="s">
        <v>197</v>
      </c>
      <c r="D91" s="296" t="s">
        <v>198</v>
      </c>
    </row>
    <row r="92" spans="1:4" s="193" customFormat="1" ht="27">
      <c r="A92" s="222" t="s">
        <v>91</v>
      </c>
      <c r="B92" s="297">
        <v>0</v>
      </c>
      <c r="C92" s="296" t="s">
        <v>197</v>
      </c>
      <c r="D92" s="296" t="s">
        <v>198</v>
      </c>
    </row>
    <row r="93" spans="1:4" s="251" customFormat="1" ht="16.5">
      <c r="A93" s="252" t="s">
        <v>92</v>
      </c>
      <c r="B93" s="298"/>
      <c r="C93" s="299"/>
      <c r="D93" s="300"/>
    </row>
    <row r="94" spans="1:4" s="193" customFormat="1" ht="14.25">
      <c r="A94" s="301"/>
      <c r="B94" s="302"/>
      <c r="C94" s="302"/>
      <c r="D94" s="302"/>
    </row>
    <row r="95" spans="1:4" s="193" customFormat="1" ht="14.25">
      <c r="A95" s="303" t="s">
        <v>93</v>
      </c>
      <c r="B95" s="234" t="s">
        <v>89</v>
      </c>
      <c r="C95" s="281">
        <f>C90</f>
        <v>0</v>
      </c>
      <c r="D95" s="281">
        <f>D90</f>
        <v>0</v>
      </c>
    </row>
    <row r="96" spans="1:4" s="193" customFormat="1" ht="15">
      <c r="A96" s="222" t="s">
        <v>94</v>
      </c>
      <c r="B96" s="70" t="s">
        <v>199</v>
      </c>
      <c r="C96" s="296" t="s">
        <v>200</v>
      </c>
      <c r="D96" s="289" t="s">
        <v>201</v>
      </c>
    </row>
    <row r="97" spans="1:4" s="193" customFormat="1" ht="15">
      <c r="A97" s="241" t="s">
        <v>95</v>
      </c>
      <c r="B97" s="70" t="s">
        <v>202</v>
      </c>
      <c r="C97" s="296" t="s">
        <v>200</v>
      </c>
      <c r="D97" s="289" t="s">
        <v>203</v>
      </c>
    </row>
    <row r="98" spans="1:4" s="193" customFormat="1" ht="15">
      <c r="A98" s="241" t="s">
        <v>96</v>
      </c>
      <c r="B98" s="70">
        <v>0.02</v>
      </c>
      <c r="C98" s="296" t="s">
        <v>200</v>
      </c>
      <c r="D98" s="289" t="s">
        <v>204</v>
      </c>
    </row>
    <row r="99" spans="1:7" s="251" customFormat="1" ht="14.25">
      <c r="A99" s="304" t="s">
        <v>97</v>
      </c>
      <c r="B99" s="305"/>
      <c r="C99" s="292"/>
      <c r="D99" s="292"/>
      <c r="G99" s="193"/>
    </row>
    <row r="100" spans="1:8" s="193" customFormat="1" ht="14.25">
      <c r="A100" s="306"/>
      <c r="B100" s="306"/>
      <c r="C100" s="306"/>
      <c r="D100" s="306"/>
      <c r="F100" s="307"/>
      <c r="H100" s="202"/>
    </row>
    <row r="101" spans="1:8" s="193" customFormat="1" ht="14.25">
      <c r="A101" s="308" t="s">
        <v>98</v>
      </c>
      <c r="B101" s="234">
        <f>B82</f>
        <v>0</v>
      </c>
      <c r="C101" s="281">
        <f>C95</f>
        <v>0</v>
      </c>
      <c r="D101" s="281">
        <f>D95</f>
        <v>0</v>
      </c>
      <c r="F101" s="307"/>
      <c r="H101" s="202"/>
    </row>
    <row r="102" spans="1:8" s="311" customFormat="1" ht="16.5">
      <c r="A102" s="309" t="s">
        <v>99</v>
      </c>
      <c r="B102" s="310" t="s">
        <v>13</v>
      </c>
      <c r="C102" s="110" t="s">
        <v>205</v>
      </c>
      <c r="D102" s="110" t="s">
        <v>205</v>
      </c>
      <c r="F102" s="307"/>
      <c r="G102" s="193"/>
      <c r="H102" s="202"/>
    </row>
    <row r="103" spans="1:8" s="311" customFormat="1" ht="16.5">
      <c r="A103" s="312" t="s">
        <v>100</v>
      </c>
      <c r="B103" s="313" t="s">
        <v>13</v>
      </c>
      <c r="C103" s="110" t="s">
        <v>206</v>
      </c>
      <c r="D103" s="110" t="s">
        <v>206</v>
      </c>
      <c r="F103" s="307"/>
      <c r="G103" s="193"/>
      <c r="H103" s="202"/>
    </row>
    <row r="104" spans="1:8" s="311" customFormat="1" ht="16.5">
      <c r="A104" s="312" t="s">
        <v>101</v>
      </c>
      <c r="B104" s="313" t="s">
        <v>13</v>
      </c>
      <c r="C104" s="110" t="s">
        <v>207</v>
      </c>
      <c r="D104" s="110" t="s">
        <v>207</v>
      </c>
      <c r="F104" s="307"/>
      <c r="G104" s="193"/>
      <c r="H104" s="202"/>
    </row>
    <row r="105" spans="1:8" s="311" customFormat="1" ht="16.5">
      <c r="A105" s="312" t="s">
        <v>102</v>
      </c>
      <c r="B105" s="313" t="s">
        <v>13</v>
      </c>
      <c r="C105" s="110" t="s">
        <v>208</v>
      </c>
      <c r="D105" s="110" t="s">
        <v>208</v>
      </c>
      <c r="F105" s="307"/>
      <c r="G105" s="193"/>
      <c r="H105" s="202"/>
    </row>
    <row r="106" spans="1:8" s="311" customFormat="1" ht="16.5">
      <c r="A106" s="312" t="s">
        <v>103</v>
      </c>
      <c r="B106" s="313" t="s">
        <v>13</v>
      </c>
      <c r="C106" s="110" t="s">
        <v>209</v>
      </c>
      <c r="D106" s="110" t="s">
        <v>209</v>
      </c>
      <c r="G106" s="193"/>
      <c r="H106" s="202"/>
    </row>
    <row r="107" spans="1:8" s="311" customFormat="1" ht="16.5">
      <c r="A107" s="314"/>
      <c r="B107" s="314"/>
      <c r="C107" s="314"/>
      <c r="D107" s="314"/>
      <c r="G107" s="193"/>
      <c r="H107" s="202"/>
    </row>
    <row r="108" spans="1:7" s="316" customFormat="1" ht="16.5">
      <c r="A108" s="315" t="s">
        <v>104</v>
      </c>
      <c r="B108" s="315"/>
      <c r="C108" s="296" t="s">
        <v>210</v>
      </c>
      <c r="D108" s="296" t="s">
        <v>211</v>
      </c>
      <c r="G108" s="193"/>
    </row>
    <row r="109" spans="1:10" s="193" customFormat="1" ht="14.25">
      <c r="A109" s="317"/>
      <c r="B109" s="318"/>
      <c r="C109" s="318"/>
      <c r="D109" s="319"/>
      <c r="J109" s="268"/>
    </row>
    <row r="110" spans="1:4" s="193" customFormat="1" ht="16.5">
      <c r="A110" s="320" t="s">
        <v>105</v>
      </c>
      <c r="B110" s="321"/>
      <c r="C110" s="281">
        <f>C101</f>
        <v>0</v>
      </c>
      <c r="D110" s="281">
        <f>D101</f>
        <v>0</v>
      </c>
    </row>
    <row r="111" spans="1:4" s="324" customFormat="1" ht="16.5">
      <c r="A111" s="322" t="s">
        <v>106</v>
      </c>
      <c r="B111" s="323">
        <v>12</v>
      </c>
      <c r="C111" s="296" t="s">
        <v>212</v>
      </c>
      <c r="D111" s="296" t="s">
        <v>213</v>
      </c>
    </row>
    <row r="112" spans="2:4" s="193" customFormat="1" ht="14.25">
      <c r="B112" s="325"/>
      <c r="C112" s="202"/>
      <c r="D112" s="202"/>
    </row>
    <row r="113" spans="2:4" s="193" customFormat="1" ht="14.25">
      <c r="B113" s="325"/>
      <c r="C113" s="202"/>
      <c r="D113" s="202"/>
    </row>
    <row r="114" spans="2:4" s="193" customFormat="1" ht="14.25">
      <c r="B114" s="325"/>
      <c r="C114" s="202"/>
      <c r="D114" s="202"/>
    </row>
  </sheetData>
  <sheetProtection selectLockedCells="1" selectUnlockedCells="1"/>
  <mergeCells count="23">
    <mergeCell ref="A1:D1"/>
    <mergeCell ref="A3:D3"/>
    <mergeCell ref="C8:D8"/>
    <mergeCell ref="C9:D9"/>
    <mergeCell ref="C10:D10"/>
    <mergeCell ref="C11:D11"/>
    <mergeCell ref="C12:D12"/>
    <mergeCell ref="C13:D13"/>
    <mergeCell ref="C14:D14"/>
    <mergeCell ref="A15:D15"/>
    <mergeCell ref="C17:D17"/>
    <mergeCell ref="C18:D18"/>
    <mergeCell ref="C19:D19"/>
    <mergeCell ref="C20:D20"/>
    <mergeCell ref="C21:D21"/>
    <mergeCell ref="C22:D22"/>
    <mergeCell ref="A74:D74"/>
    <mergeCell ref="A81:D81"/>
    <mergeCell ref="A89:D89"/>
    <mergeCell ref="B94:D94"/>
    <mergeCell ref="A100:D100"/>
    <mergeCell ref="A107:D107"/>
    <mergeCell ref="A108:B108"/>
  </mergeCells>
  <printOptions horizontalCentered="1"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2021-06-10T15:31:26Z</cp:lastPrinted>
  <dcterms:created xsi:type="dcterms:W3CDTF">2019-10-04T15:26:54Z</dcterms:created>
  <dcterms:modified xsi:type="dcterms:W3CDTF">2021-06-10T15:32:48Z</dcterms:modified>
  <cp:category/>
  <cp:version/>
  <cp:contentType/>
  <cp:contentStatus/>
  <cp:revision>16</cp:revision>
</cp:coreProperties>
</file>